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EstaPasta_de_trabalho"/>
  <bookViews>
    <workbookView xWindow="-105" yWindow="-105" windowWidth="23250" windowHeight="12450" tabRatio="751"/>
  </bookViews>
  <sheets>
    <sheet name="Separado" sheetId="35" r:id="rId1"/>
    <sheet name="Dados" sheetId="31" r:id="rId2"/>
    <sheet name="Contrato-Homologação" sheetId="36" r:id="rId3"/>
  </sheets>
  <definedNames>
    <definedName name="_xlnm._FilterDatabase" localSheetId="0" hidden="1">Separado!$A$14:$V$72</definedName>
    <definedName name="Excel_BuiltIn__FilterDatabase_2">#REF!</definedName>
    <definedName name="Item_1">#REF!</definedName>
    <definedName name="Item_1_2">#REF!</definedName>
    <definedName name="_xlnm.Print_Titles" localSheetId="0">Separado!$1:$8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4" i="35" l="1"/>
  <c r="F63" i="35"/>
  <c r="F62" i="35"/>
  <c r="F61" i="35"/>
  <c r="F60" i="35"/>
  <c r="F59" i="35"/>
  <c r="F58" i="35"/>
  <c r="F57" i="35"/>
  <c r="F56" i="35"/>
  <c r="F55" i="35"/>
  <c r="B53" i="35"/>
  <c r="B52" i="35"/>
  <c r="B51" i="35"/>
  <c r="B50" i="35"/>
  <c r="B49" i="35"/>
  <c r="F16" i="35"/>
  <c r="F17" i="35"/>
  <c r="F18" i="35"/>
  <c r="F19" i="35"/>
  <c r="F20" i="35"/>
  <c r="F21" i="35"/>
  <c r="F22" i="35"/>
  <c r="F23" i="35"/>
  <c r="F24" i="35"/>
  <c r="F25" i="35"/>
  <c r="F26" i="35"/>
  <c r="F27" i="35"/>
  <c r="F28" i="35"/>
  <c r="F29" i="35"/>
  <c r="F30" i="35"/>
  <c r="F31" i="35"/>
  <c r="F32" i="35"/>
  <c r="F33" i="35"/>
  <c r="F34" i="35"/>
  <c r="F35" i="35"/>
  <c r="F36" i="35"/>
  <c r="F37" i="35"/>
  <c r="F38" i="35"/>
  <c r="F39" i="35"/>
  <c r="F40" i="35"/>
  <c r="F41" i="35"/>
  <c r="F42" i="35"/>
  <c r="F43" i="35"/>
  <c r="F44" i="35"/>
  <c r="F45" i="35"/>
  <c r="F46" i="35"/>
  <c r="F15" i="35"/>
  <c r="F47" i="35" s="1"/>
  <c r="F65" i="35" l="1"/>
  <c r="A67" i="35" l="1"/>
  <c r="B10" i="35"/>
  <c r="J16" i="35" l="1"/>
  <c r="D4" i="36"/>
  <c r="E4" i="36"/>
  <c r="F4" i="36"/>
  <c r="G4" i="36"/>
  <c r="H4" i="36"/>
  <c r="B12" i="35"/>
  <c r="A71" i="35" l="1"/>
  <c r="B13" i="35"/>
  <c r="B11" i="35"/>
  <c r="A2" i="36"/>
  <c r="C4" i="36"/>
  <c r="J72" i="35"/>
  <c r="J48" i="35"/>
  <c r="A70" i="35"/>
  <c r="A69" i="35"/>
  <c r="A68" i="35"/>
  <c r="H2" i="35"/>
  <c r="G2" i="35"/>
  <c r="J15" i="35"/>
  <c r="J47" i="35"/>
  <c r="B9" i="35"/>
  <c r="G1" i="35"/>
  <c r="A3" i="35"/>
  <c r="A4" i="35"/>
  <c r="A5" i="35"/>
  <c r="A6" i="35"/>
  <c r="E6" i="36" l="1"/>
  <c r="G6" i="36"/>
  <c r="I2" i="35"/>
  <c r="F6" i="36"/>
  <c r="H6" i="36"/>
  <c r="I5" i="35"/>
  <c r="D6" i="36" l="1"/>
  <c r="C6" i="36"/>
  <c r="O4" i="35"/>
  <c r="J4" i="35"/>
  <c r="G5" i="35"/>
  <c r="J5" i="35"/>
  <c r="H5" i="35"/>
  <c r="O5" i="35"/>
  <c r="L4" i="35"/>
  <c r="N4" i="35"/>
  <c r="M4" i="35"/>
  <c r="K4" i="35"/>
  <c r="M5" i="35"/>
  <c r="N5" i="35"/>
  <c r="L5" i="35"/>
  <c r="K5" i="35"/>
  <c r="I4" i="35" l="1"/>
  <c r="I6" i="35" s="1"/>
  <c r="O6" i="35"/>
  <c r="H4" i="35"/>
  <c r="H6" i="35" s="1"/>
  <c r="J6" i="35"/>
  <c r="N6" i="35"/>
  <c r="L6" i="35"/>
  <c r="M6" i="35"/>
  <c r="K6" i="35"/>
  <c r="G4" i="35"/>
  <c r="G6" i="35" s="1"/>
  <c r="H1" i="35" s="1"/>
  <c r="I6" i="36"/>
</calcChain>
</file>

<file path=xl/sharedStrings.xml><?xml version="1.0" encoding="utf-8"?>
<sst xmlns="http://schemas.openxmlformats.org/spreadsheetml/2006/main" count="160" uniqueCount="112">
  <si>
    <t>ITEM</t>
  </si>
  <si>
    <t>DESCRIÇÃO</t>
  </si>
  <si>
    <t>UND</t>
  </si>
  <si>
    <t>QUANT</t>
  </si>
  <si>
    <t>Total &gt;&gt;</t>
  </si>
  <si>
    <t>Firma:</t>
  </si>
  <si>
    <t>Valor Unit</t>
  </si>
  <si>
    <t xml:space="preserve">Valor Total </t>
  </si>
  <si>
    <t>CNPJ:</t>
  </si>
  <si>
    <t>IE:</t>
  </si>
  <si>
    <t>Setores:</t>
  </si>
  <si>
    <t>Licitação:</t>
  </si>
  <si>
    <t>Processo:</t>
  </si>
  <si>
    <t>Objeto:</t>
  </si>
  <si>
    <t>Abertura:</t>
  </si>
  <si>
    <t>Tipo:</t>
  </si>
  <si>
    <t>Telefone:</t>
  </si>
  <si>
    <t>Entrega:</t>
  </si>
  <si>
    <t>Local Entrega:</t>
  </si>
  <si>
    <t>Condições  de Pagamento:</t>
  </si>
  <si>
    <t>Validade da Proposta:</t>
  </si>
  <si>
    <t>Homologação:</t>
  </si>
  <si>
    <t>Dotação:</t>
  </si>
  <si>
    <t>Contrato:</t>
  </si>
  <si>
    <t>Total Est.:</t>
  </si>
  <si>
    <t>Endereço:</t>
  </si>
  <si>
    <t>T</t>
  </si>
  <si>
    <t>Proposta válida por 60 (sessenta) dias</t>
  </si>
  <si>
    <t>Contrato/Homologação</t>
  </si>
  <si>
    <t>Homologação</t>
  </si>
  <si>
    <t>Firma</t>
  </si>
  <si>
    <t>Totais</t>
  </si>
  <si>
    <t>Itens</t>
  </si>
  <si>
    <t>Valor</t>
  </si>
  <si>
    <t>FMS</t>
  </si>
  <si>
    <t>End:</t>
  </si>
  <si>
    <t xml:space="preserve">          O Pregoeiro, no uso das atribuições que lhe são conferidas, ADJUDICA aos Licitantes vencedores os respectivos itens, conforme indicado no quadro abaixo:</t>
  </si>
  <si>
    <t>Representante:</t>
  </si>
  <si>
    <t>CPF:</t>
  </si>
  <si>
    <t>Enquadramento:</t>
  </si>
  <si>
    <t>Prazo:</t>
  </si>
  <si>
    <t>A execução do objeto da presente licitação será realizada junto a Secretaria obedecendo, na íntegra, ao detalhamento do termo de referência (ANEXO II).</t>
  </si>
  <si>
    <t>A administração rejeitará, no todo ou em parte, o fornecimento executado em desacordo com os termos do Edital e seus anexos.</t>
  </si>
  <si>
    <t>Sec. Saude</t>
  </si>
  <si>
    <t>Prazo do Contrato: Entrega imediata</t>
  </si>
  <si>
    <t>Dot.:</t>
  </si>
  <si>
    <t>MENOR PREÇO POR ITEM</t>
  </si>
  <si>
    <t>Argamassa ACII 20 Kg</t>
  </si>
  <si>
    <t>Saco</t>
  </si>
  <si>
    <t>Argamassa baritada 20 kg - Radiologia</t>
  </si>
  <si>
    <t>Bandeja pintura 23 cm</t>
  </si>
  <si>
    <t>Unidade</t>
  </si>
  <si>
    <t>Caixa de descarga</t>
  </si>
  <si>
    <t>Caixa de passagem sobrepor 2908 20 cm x 20 cm</t>
  </si>
  <si>
    <t>Caixonete angelim pedra / marg 3.5 mm 60, 70, 80</t>
  </si>
  <si>
    <t>Canaleta sistema X, adesiva - 10 mm</t>
  </si>
  <si>
    <t>Conector perfurante 10 mm a 70 mm</t>
  </si>
  <si>
    <t>Dobradiça Cart. Gal. SFER 3 x 21/2 S/A</t>
  </si>
  <si>
    <t>Engate PVC 30 cm</t>
  </si>
  <si>
    <t>Fita isolante 20 m</t>
  </si>
  <si>
    <t>Fita veda rosca 18 mm x 50 m</t>
  </si>
  <si>
    <t>Interruptor  2 T simples dist</t>
  </si>
  <si>
    <t>Joelho Bucha Latão / L Rosqueável PVC 20 x 1/2 - Azul</t>
  </si>
  <si>
    <t>Joelho Bucha Latão / L Rosqueável PVC 25 x 1/2 - Azul</t>
  </si>
  <si>
    <t>Massa corrida - Galão 18 L</t>
  </si>
  <si>
    <t>Galão</t>
  </si>
  <si>
    <t>Piso branco 34 x 60 - Caixa 2,10 m²</t>
  </si>
  <si>
    <t>Metro</t>
  </si>
  <si>
    <t>Porta madeira lisa pintura 90 cm</t>
  </si>
  <si>
    <t>Porta madeira lisa pintura VIR. 2.10 x 80</t>
  </si>
  <si>
    <t>Rolo lã sintética 15 antirespingo</t>
  </si>
  <si>
    <t>Sifão flexível simples</t>
  </si>
  <si>
    <t>Suporte para rolo 23 cm</t>
  </si>
  <si>
    <t>Tinta ES 3600 ml base d' agua - Branco</t>
  </si>
  <si>
    <t>Tinta ES 3600 ml base d' agua - Platina</t>
  </si>
  <si>
    <t>Tomada 2P + T - 10 A</t>
  </si>
  <si>
    <t>Tomada sobrepor</t>
  </si>
  <si>
    <t>Torneira lavatório 1195</t>
  </si>
  <si>
    <t>Torneira pia PVC alavanca 1113</t>
  </si>
  <si>
    <t>Trincha 317 2" - Laranja</t>
  </si>
  <si>
    <t>Tubo eletroduto 1"</t>
  </si>
  <si>
    <t>Tubo soldável PVC 20 mm x 6 m</t>
  </si>
  <si>
    <t>Tubo soldável PVC 25 mm x 6 m</t>
  </si>
  <si>
    <t>REZEILE MATERIAIS DE CONSTRUCAO LTDA</t>
  </si>
  <si>
    <t>07.267.233/0001-02</t>
  </si>
  <si>
    <t>(22) 2531-1548 / E-mail: hugobello269@gmail.com</t>
  </si>
  <si>
    <t>1801 10 302 0031 1.038 44905100000 171000000000</t>
  </si>
  <si>
    <t>O pagamento do objeto de que trata a DISPENSA ELETRÔNICA 074/2025, e consequente contrato serão efetuados pela Tesouraria do Fundo Municipal de Saúde nos termos do Art. 7 da Instrução Normativa SEGES/ME nº 77, de 2022.</t>
  </si>
  <si>
    <t>DISPENSA ELETRÔNICA Nº 074/2025</t>
  </si>
  <si>
    <t>PROCESSO ADMINISTRATIVO N° 3820/2025 de 22/08/2025</t>
  </si>
  <si>
    <t>AQUISIÇÃO DE MATERIAIS PARA OBRAS E INSTALAÇÕES PARA O HOSPITAL MUNICIPAL DR. JOÃO PEREIRA MARTINS</t>
  </si>
  <si>
    <t>PERÍODO DE PROPOSTAS: de 23/10/2025 até 30/10/2025 às 08:00hs</t>
  </si>
  <si>
    <t>PERÍODO DE LANCES: 30/10/2025 às 08:00 hs até 30/10/2025 as 14:00 hs</t>
  </si>
  <si>
    <t>Homologação: 30/10/2025</t>
  </si>
  <si>
    <t>Publicação: 31/10/2025</t>
  </si>
  <si>
    <t>DAP MATERIAIS DE CONSTRUCAO LTDA</t>
  </si>
  <si>
    <t>37.160.129/0001-77</t>
  </si>
  <si>
    <t>AV PAQUEQUER, 482, LOJA - CENTRO, Sumidouro - RJ- CEP. 28637-000</t>
  </si>
  <si>
    <t>RUA VERBENAS, 00, LOTE 14 QUADRA 13 - PARQUE CHUNO, Duque de Caxias - RJ - CEP. 25.222-290</t>
  </si>
  <si>
    <t>(21) 3180-3243 / 21- 99592-0686 / E-mail: licitacoes@dapmateriais.com.br</t>
  </si>
  <si>
    <t>RESULTADO DE DISPENSA DE LICITAÇÃO SEPARADO POR SETOR/FIRMA</t>
  </si>
  <si>
    <t>Fechadura 3F 718E11250 CR Ext Fashion 32</t>
  </si>
  <si>
    <t>Fita crepe 24 x 50</t>
  </si>
  <si>
    <t>Joelho soldável PVC 20 x 90</t>
  </si>
  <si>
    <t>Joelho soldável PVC 25 x 90</t>
  </si>
  <si>
    <t>Lâmpada LED 50 W - Bivolt</t>
  </si>
  <si>
    <t>Lixa ferro nº 100</t>
  </si>
  <si>
    <t>Lona preta 8 x 100 m</t>
  </si>
  <si>
    <t>Luva soldável PVC 25 mm</t>
  </si>
  <si>
    <t>Mascara descartável sem respirador, para pintura - Azul</t>
  </si>
  <si>
    <t>Rejunte Branco</t>
  </si>
  <si>
    <t>Kilo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</si>
</sst>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R$&quot;\ * #,##0.00_-;\-&quot;R$&quot;\ * #,##0.00_-;_-&quot;R$&quot;\ * &quot;-&quot;??_-;_-@_-"/>
    <numFmt numFmtId="164" formatCode="_(* #,##0.00_);_(* \(#,##0.00\);_(* &quot;-&quot;??_);_(@_)"/>
    <numFmt numFmtId="165" formatCode="#,#00"/>
    <numFmt numFmtId="166" formatCode="00"/>
    <numFmt numFmtId="167" formatCode="#,##0.00#"/>
    <numFmt numFmtId="168" formatCode="&quot;Setor: &quot;##"/>
    <numFmt numFmtId="169" formatCode="&quot;Firma: &quot;##"/>
  </numFmts>
  <fonts count="18" x14ac:knownFonts="1">
    <font>
      <sz val="10"/>
      <name val="Arial"/>
    </font>
    <font>
      <sz val="10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6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rgb="FF333333"/>
      <name val="Arial"/>
      <family val="2"/>
    </font>
    <font>
      <b/>
      <u/>
      <sz val="10"/>
      <name val="Arial"/>
      <family val="2"/>
    </font>
    <font>
      <sz val="11"/>
      <name val="Arial"/>
      <family val="2"/>
    </font>
    <font>
      <sz val="9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4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1" fillId="0" borderId="0" applyNumberFormat="0" applyFill="0" applyBorder="0" applyAlignment="0" applyProtection="0"/>
    <xf numFmtId="44" fontId="12" fillId="0" borderId="0" applyFont="0" applyFill="0" applyBorder="0" applyAlignment="0" applyProtection="0"/>
  </cellStyleXfs>
  <cellXfs count="91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165" fontId="3" fillId="0" borderId="0" xfId="0" applyNumberFormat="1" applyFont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0" xfId="0" applyFont="1"/>
    <xf numFmtId="0" fontId="0" fillId="0" borderId="0" xfId="0" applyAlignment="1">
      <alignment vertical="center" wrapText="1"/>
    </xf>
    <xf numFmtId="0" fontId="0" fillId="3" borderId="1" xfId="0" applyFill="1" applyBorder="1" applyAlignment="1">
      <alignment vertical="center" wrapText="1"/>
    </xf>
    <xf numFmtId="0" fontId="0" fillId="3" borderId="1" xfId="0" applyFill="1" applyBorder="1"/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49" fontId="0" fillId="3" borderId="1" xfId="0" applyNumberFormat="1" applyFill="1" applyBorder="1"/>
    <xf numFmtId="49" fontId="0" fillId="0" borderId="0" xfId="0" applyNumberFormat="1"/>
    <xf numFmtId="0" fontId="5" fillId="0" borderId="0" xfId="0" applyFont="1" applyAlignment="1">
      <alignment vertical="center" wrapText="1"/>
    </xf>
    <xf numFmtId="167" fontId="3" fillId="0" borderId="0" xfId="0" applyNumberFormat="1" applyFont="1" applyAlignment="1">
      <alignment horizontal="center" vertical="center" wrapText="1"/>
    </xf>
    <xf numFmtId="0" fontId="0" fillId="4" borderId="1" xfId="0" applyFill="1" applyBorder="1" applyAlignment="1">
      <alignment vertical="center" wrapText="1"/>
    </xf>
    <xf numFmtId="0" fontId="0" fillId="0" borderId="0" xfId="0" applyAlignment="1">
      <alignment horizontal="left"/>
    </xf>
    <xf numFmtId="167" fontId="3" fillId="0" borderId="0" xfId="0" applyNumberFormat="1" applyFont="1" applyAlignment="1">
      <alignment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7" fontId="3" fillId="0" borderId="0" xfId="1" applyNumberFormat="1" applyFont="1" applyBorder="1" applyAlignment="1">
      <alignment horizontal="center" vertical="center" wrapText="1"/>
    </xf>
    <xf numFmtId="167" fontId="2" fillId="2" borderId="1" xfId="1" applyNumberFormat="1" applyFont="1" applyFill="1" applyBorder="1" applyAlignment="1">
      <alignment horizontal="center" vertical="center" wrapText="1"/>
    </xf>
    <xf numFmtId="0" fontId="5" fillId="0" borderId="0" xfId="0" applyFont="1"/>
    <xf numFmtId="0" fontId="7" fillId="0" borderId="0" xfId="0" applyFont="1" applyAlignment="1">
      <alignment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7" fillId="0" borderId="0" xfId="0" applyFont="1"/>
    <xf numFmtId="0" fontId="0" fillId="5" borderId="1" xfId="0" applyFill="1" applyBorder="1"/>
    <xf numFmtId="0" fontId="0" fillId="6" borderId="1" xfId="0" applyFill="1" applyBorder="1" applyAlignment="1">
      <alignment vertical="center"/>
    </xf>
    <xf numFmtId="0" fontId="0" fillId="7" borderId="1" xfId="0" applyFill="1" applyBorder="1" applyAlignment="1">
      <alignment vertical="center"/>
    </xf>
    <xf numFmtId="0" fontId="1" fillId="0" borderId="0" xfId="0" applyFont="1" applyAlignment="1">
      <alignment wrapText="1"/>
    </xf>
    <xf numFmtId="167" fontId="5" fillId="0" borderId="0" xfId="0" quotePrefix="1" applyNumberFormat="1" applyFont="1" applyAlignment="1">
      <alignment horizontal="center" vertical="center" wrapText="1"/>
    </xf>
    <xf numFmtId="0" fontId="8" fillId="0" borderId="2" xfId="0" applyFont="1" applyBorder="1" applyAlignment="1">
      <alignment vertical="center"/>
    </xf>
    <xf numFmtId="169" fontId="2" fillId="0" borderId="0" xfId="0" applyNumberFormat="1" applyFont="1" applyAlignment="1">
      <alignment horizontal="right" vertical="center"/>
    </xf>
    <xf numFmtId="168" fontId="2" fillId="0" borderId="2" xfId="0" applyNumberFormat="1" applyFont="1" applyBorder="1" applyAlignment="1">
      <alignment horizontal="right" vertical="center"/>
    </xf>
    <xf numFmtId="164" fontId="5" fillId="0" borderId="0" xfId="1" applyFont="1"/>
    <xf numFmtId="4" fontId="5" fillId="0" borderId="0" xfId="0" applyNumberFormat="1" applyFont="1"/>
    <xf numFmtId="0" fontId="9" fillId="0" borderId="0" xfId="0" applyFont="1" applyAlignment="1">
      <alignment horizontal="left" vertical="center" wrapText="1"/>
    </xf>
    <xf numFmtId="0" fontId="9" fillId="0" borderId="0" xfId="0" quotePrefix="1" applyFont="1" applyAlignment="1">
      <alignment horizontal="left" vertical="center" wrapText="1"/>
    </xf>
    <xf numFmtId="0" fontId="10" fillId="0" borderId="0" xfId="0" applyFont="1"/>
    <xf numFmtId="0" fontId="4" fillId="0" borderId="0" xfId="0" applyFont="1" applyAlignment="1">
      <alignment horizontal="right"/>
    </xf>
    <xf numFmtId="166" fontId="3" fillId="0" borderId="0" xfId="0" applyNumberFormat="1" applyFont="1" applyAlignment="1">
      <alignment vertical="center" wrapText="1"/>
    </xf>
    <xf numFmtId="0" fontId="4" fillId="0" borderId="0" xfId="0" applyFont="1"/>
    <xf numFmtId="0" fontId="3" fillId="7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7" fillId="8" borderId="3" xfId="0" applyFont="1" applyFill="1" applyBorder="1"/>
    <xf numFmtId="0" fontId="5" fillId="0" borderId="0" xfId="0" applyFont="1" applyAlignment="1">
      <alignment horizontal="left" vertical="center" wrapText="1"/>
    </xf>
    <xf numFmtId="0" fontId="11" fillId="0" borderId="0" xfId="2" applyAlignment="1">
      <alignment horizontal="left" vertical="center" wrapText="1"/>
    </xf>
    <xf numFmtId="0" fontId="1" fillId="0" borderId="0" xfId="0" applyFont="1"/>
    <xf numFmtId="0" fontId="11" fillId="0" borderId="0" xfId="2" quotePrefix="1" applyAlignment="1">
      <alignment horizontal="left" vertical="center" wrapText="1"/>
    </xf>
    <xf numFmtId="44" fontId="3" fillId="0" borderId="0" xfId="3" applyFont="1" applyBorder="1" applyAlignment="1">
      <alignment vertical="center" wrapText="1"/>
    </xf>
    <xf numFmtId="0" fontId="5" fillId="0" borderId="0" xfId="0" quotePrefix="1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horizontal="right" vertical="top"/>
    </xf>
    <xf numFmtId="0" fontId="8" fillId="0" borderId="0" xfId="0" applyFont="1" applyAlignment="1">
      <alignment vertical="center" wrapText="1"/>
    </xf>
    <xf numFmtId="44" fontId="0" fillId="0" borderId="0" xfId="3" applyFont="1" applyFill="1" applyBorder="1" applyAlignment="1" applyProtection="1">
      <alignment horizontal="left"/>
    </xf>
    <xf numFmtId="0" fontId="14" fillId="0" borderId="0" xfId="0" applyFont="1"/>
    <xf numFmtId="0" fontId="13" fillId="0" borderId="0" xfId="2" applyFont="1"/>
    <xf numFmtId="0" fontId="0" fillId="7" borderId="0" xfId="0" applyFill="1" applyBorder="1" applyAlignment="1">
      <alignment vertical="center"/>
    </xf>
    <xf numFmtId="0" fontId="7" fillId="0" borderId="0" xfId="0" applyFont="1" applyAlignment="1">
      <alignment vertical="center" wrapText="1"/>
    </xf>
    <xf numFmtId="164" fontId="16" fillId="0" borderId="2" xfId="1" applyFont="1" applyBorder="1" applyAlignment="1">
      <alignment horizontal="center" vertical="center" wrapText="1"/>
    </xf>
    <xf numFmtId="167" fontId="8" fillId="0" borderId="2" xfId="0" applyNumberFormat="1" applyFont="1" applyBorder="1" applyAlignment="1">
      <alignment horizontal="center" vertical="center"/>
    </xf>
    <xf numFmtId="0" fontId="8" fillId="0" borderId="2" xfId="1" applyNumberFormat="1" applyFont="1" applyBorder="1" applyAlignment="1">
      <alignment horizontal="center" vertical="center" wrapText="1"/>
    </xf>
    <xf numFmtId="164" fontId="16" fillId="0" borderId="0" xfId="1" applyFont="1" applyBorder="1" applyAlignment="1">
      <alignment horizontal="center" vertical="center" wrapText="1"/>
    </xf>
    <xf numFmtId="167" fontId="8" fillId="0" borderId="0" xfId="0" applyNumberFormat="1" applyFont="1" applyAlignment="1">
      <alignment horizontal="center" vertical="center"/>
    </xf>
    <xf numFmtId="0" fontId="8" fillId="0" borderId="0" xfId="1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horizontal="left"/>
    </xf>
    <xf numFmtId="0" fontId="8" fillId="0" borderId="4" xfId="0" applyFont="1" applyBorder="1" applyAlignment="1">
      <alignment horizontal="left"/>
    </xf>
    <xf numFmtId="0" fontId="3" fillId="7" borderId="1" xfId="0" applyFont="1" applyFill="1" applyBorder="1" applyAlignment="1">
      <alignment horizontal="center" vertical="center" wrapText="1"/>
    </xf>
    <xf numFmtId="166" fontId="17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justify" vertical="center" wrapText="1"/>
    </xf>
    <xf numFmtId="0" fontId="17" fillId="0" borderId="1" xfId="0" applyFont="1" applyBorder="1" applyAlignment="1">
      <alignment horizontal="center" vertical="center" wrapText="1"/>
    </xf>
    <xf numFmtId="165" fontId="7" fillId="0" borderId="1" xfId="0" applyNumberFormat="1" applyFont="1" applyBorder="1" applyAlignment="1" applyProtection="1">
      <alignment horizontal="center" vertical="center" wrapText="1"/>
      <protection hidden="1"/>
    </xf>
    <xf numFmtId="167" fontId="7" fillId="0" borderId="1" xfId="0" applyNumberFormat="1" applyFont="1" applyBorder="1" applyAlignment="1" applyProtection="1">
      <alignment horizontal="center" vertical="center" wrapText="1"/>
      <protection hidden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7" fontId="4" fillId="0" borderId="1" xfId="0" applyNumberFormat="1" applyFont="1" applyBorder="1" applyAlignment="1" applyProtection="1">
      <alignment horizontal="center" vertical="center" wrapText="1"/>
      <protection hidden="1"/>
    </xf>
    <xf numFmtId="167" fontId="8" fillId="0" borderId="1" xfId="0" applyNumberFormat="1" applyFont="1" applyBorder="1" applyAlignment="1" applyProtection="1">
      <alignment horizontal="center" vertical="center" wrapText="1"/>
      <protection hidden="1"/>
    </xf>
  </cellXfs>
  <cellStyles count="4">
    <cellStyle name="Hiperlink" xfId="2" builtinId="8"/>
    <cellStyle name="Moeda" xfId="3" builtinId="4"/>
    <cellStyle name="Normal" xfId="0" builtinId="0"/>
    <cellStyle name="Vírgula" xfId="1" builtinId="3"/>
  </cellStyles>
  <dxfs count="3"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571500</xdr:colOff>
      <xdr:row>0</xdr:row>
      <xdr:rowOff>0</xdr:rowOff>
    </xdr:from>
    <xdr:to>
      <xdr:col>2</xdr:col>
      <xdr:colOff>258433</xdr:colOff>
      <xdr:row>0</xdr:row>
      <xdr:rowOff>800100</xdr:rowOff>
    </xdr:to>
    <xdr:sp macro="" textlink="">
      <xdr:nvSpPr>
        <xdr:cNvPr id="58369" name="Text Box 1">
          <a:extLst>
            <a:ext uri="{FF2B5EF4-FFF2-40B4-BE49-F238E27FC236}">
              <a16:creationId xmlns="" xmlns:a16="http://schemas.microsoft.com/office/drawing/2014/main" id="{CC16E23D-EDE9-4767-A402-FE1273BAFCD8}"/>
            </a:ext>
          </a:extLst>
        </xdr:cNvPr>
        <xdr:cNvSpPr txBox="1">
          <a:spLocks noChangeArrowheads="1"/>
        </xdr:cNvSpPr>
      </xdr:nvSpPr>
      <xdr:spPr bwMode="auto">
        <a:xfrm>
          <a:off x="1114425" y="0"/>
          <a:ext cx="4343400" cy="800100"/>
        </a:xfrm>
        <a:prstGeom prst="rect">
          <a:avLst/>
        </a:prstGeom>
        <a:noFill/>
        <a:ln>
          <a:noFill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Estado do Rio de Janeiro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PREFEITURA MUNICIPAL DE SUMIDOURO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CNPJ: 32.165.706/0001-08</a:t>
          </a:r>
        </a:p>
        <a:p>
          <a:pPr algn="l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Rua Alfredo Chaves, 39 - Centro – Sumidouro/RJ – CEP 28637-000</a:t>
          </a:r>
          <a:endParaRPr lang="pt-BR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t-BR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47625</xdr:colOff>
      <xdr:row>0</xdr:row>
      <xdr:rowOff>0</xdr:rowOff>
    </xdr:from>
    <xdr:to>
      <xdr:col>1</xdr:col>
      <xdr:colOff>266700</xdr:colOff>
      <xdr:row>0</xdr:row>
      <xdr:rowOff>752475</xdr:rowOff>
    </xdr:to>
    <xdr:pic>
      <xdr:nvPicPr>
        <xdr:cNvPr id="58412" name="Picture 2">
          <a:extLst>
            <a:ext uri="{FF2B5EF4-FFF2-40B4-BE49-F238E27FC236}">
              <a16:creationId xmlns="" xmlns:a16="http://schemas.microsoft.com/office/drawing/2014/main" id="{BA7FC7DB-20BD-4B57-889A-1EA2971AE5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0"/>
          <a:ext cx="7620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5"/>
  <dimension ref="A1:V72"/>
  <sheetViews>
    <sheetView tabSelected="1" zoomScaleNormal="100" workbookViewId="0">
      <selection activeCell="W57" sqref="W57"/>
    </sheetView>
  </sheetViews>
  <sheetFormatPr defaultColWidth="9.140625" defaultRowHeight="12.75" x14ac:dyDescent="0.2"/>
  <cols>
    <col min="1" max="1" width="8.140625" style="2" customWidth="1"/>
    <col min="2" max="2" width="69.85546875" style="3" customWidth="1"/>
    <col min="3" max="3" width="9.140625" style="2" customWidth="1"/>
    <col min="4" max="4" width="7.140625" style="4" customWidth="1"/>
    <col min="5" max="5" width="11.85546875" style="16" customWidth="1"/>
    <col min="6" max="6" width="14.42578125" style="21" customWidth="1"/>
    <col min="7" max="8" width="10.42578125" hidden="1" customWidth="1"/>
    <col min="9" max="9" width="10.42578125" style="3" hidden="1" customWidth="1"/>
    <col min="10" max="13" width="8.42578125" style="3" hidden="1" customWidth="1"/>
    <col min="14" max="15" width="9.140625" style="3" hidden="1" customWidth="1"/>
    <col min="16" max="16384" width="9.140625" style="3"/>
  </cols>
  <sheetData>
    <row r="1" spans="1:16" ht="63.75" customHeight="1" x14ac:dyDescent="0.2">
      <c r="G1" s="36" t="e">
        <f>#REF!</f>
        <v>#REF!</v>
      </c>
      <c r="H1" t="e">
        <f>IF(G1=G6,"ok","")</f>
        <v>#REF!</v>
      </c>
      <c r="I1" s="19"/>
      <c r="M1" s="19"/>
    </row>
    <row r="2" spans="1:16" s="15" customFormat="1" x14ac:dyDescent="0.2">
      <c r="A2" s="74" t="s">
        <v>100</v>
      </c>
      <c r="B2" s="74"/>
      <c r="C2" s="74"/>
      <c r="D2" s="74"/>
      <c r="E2" s="74"/>
      <c r="F2" s="74"/>
      <c r="G2" s="36">
        <f>SUBTOTAL(109,$D$15:$D$47)</f>
        <v>405</v>
      </c>
      <c r="H2" s="23" t="e">
        <f>SUM(#REF!)</f>
        <v>#REF!</v>
      </c>
      <c r="I2" s="23" t="e">
        <f>IF(G2=H2,"OK","")</f>
        <v>#REF!</v>
      </c>
      <c r="J2" s="23"/>
      <c r="K2" s="23"/>
      <c r="L2" s="23"/>
      <c r="M2" s="23"/>
    </row>
    <row r="3" spans="1:16" s="15" customFormat="1" x14ac:dyDescent="0.2">
      <c r="A3" s="75" t="str">
        <f>Dados!B1&amp;" - "&amp;Dados!B8</f>
        <v>DISPENSA ELETRÔNICA Nº 074/2025 - MENOR PREÇO POR ITEM</v>
      </c>
      <c r="B3" s="75"/>
      <c r="C3" s="75"/>
      <c r="D3" s="75"/>
      <c r="E3" s="75"/>
      <c r="F3" s="75"/>
      <c r="G3" s="36" t="s">
        <v>26</v>
      </c>
      <c r="H3" s="23">
        <v>1</v>
      </c>
      <c r="I3" s="23">
        <v>2</v>
      </c>
      <c r="J3" s="23">
        <v>3</v>
      </c>
      <c r="K3" s="23">
        <v>4</v>
      </c>
      <c r="L3" s="23">
        <v>5</v>
      </c>
      <c r="M3" s="23">
        <v>6</v>
      </c>
      <c r="N3" s="23">
        <v>7</v>
      </c>
      <c r="O3" s="23">
        <v>8</v>
      </c>
    </row>
    <row r="4" spans="1:16" s="15" customFormat="1" x14ac:dyDescent="0.2">
      <c r="A4" s="75" t="str">
        <f>Dados!B2</f>
        <v>PROCESSO ADMINISTRATIVO N° 3820/2025 de 22/08/2025</v>
      </c>
      <c r="B4" s="75"/>
      <c r="C4" s="75"/>
      <c r="D4" s="75"/>
      <c r="E4" s="75"/>
      <c r="F4" s="75"/>
      <c r="G4" s="36" t="e">
        <f>#REF!</f>
        <v>#REF!</v>
      </c>
      <c r="H4" s="37" t="e">
        <f>#REF!</f>
        <v>#REF!</v>
      </c>
      <c r="I4" s="37" t="e">
        <f>#REF!</f>
        <v>#REF!</v>
      </c>
      <c r="J4" s="37" t="e">
        <f>#REF!</f>
        <v>#REF!</v>
      </c>
      <c r="K4" s="37" t="e">
        <f>#REF!</f>
        <v>#REF!</v>
      </c>
      <c r="L4" s="37" t="e">
        <f>#REF!</f>
        <v>#REF!</v>
      </c>
      <c r="M4" s="37" t="e">
        <f>#REF!</f>
        <v>#REF!</v>
      </c>
      <c r="N4" s="37" t="e">
        <f>#REF!</f>
        <v>#REF!</v>
      </c>
      <c r="O4" s="37" t="e">
        <f>#REF!</f>
        <v>#REF!</v>
      </c>
      <c r="P4" s="37"/>
    </row>
    <row r="5" spans="1:16" s="15" customFormat="1" x14ac:dyDescent="0.2">
      <c r="A5" s="75" t="str">
        <f>Dados!B3</f>
        <v>AQUISIÇÃO DE MATERIAIS PARA OBRAS E INSTALAÇÕES PARA O HOSPITAL MUNICIPAL DR. JOÃO PEREIRA MARTINS</v>
      </c>
      <c r="B5" s="75"/>
      <c r="C5" s="75"/>
      <c r="D5" s="75"/>
      <c r="E5" s="75"/>
      <c r="F5" s="75"/>
      <c r="G5" s="36">
        <f t="shared" ref="G5:O5" si="0">SUBTOTAL(109,$F$15:$F$47)/2</f>
        <v>16930.210000000003</v>
      </c>
      <c r="H5" s="36">
        <f t="shared" si="0"/>
        <v>16930.210000000003</v>
      </c>
      <c r="I5" s="36">
        <f t="shared" si="0"/>
        <v>16930.210000000003</v>
      </c>
      <c r="J5" s="36">
        <f t="shared" si="0"/>
        <v>16930.210000000003</v>
      </c>
      <c r="K5" s="36">
        <f t="shared" si="0"/>
        <v>16930.210000000003</v>
      </c>
      <c r="L5" s="36">
        <f t="shared" si="0"/>
        <v>16930.210000000003</v>
      </c>
      <c r="M5" s="36">
        <f t="shared" si="0"/>
        <v>16930.210000000003</v>
      </c>
      <c r="N5" s="36">
        <f t="shared" si="0"/>
        <v>16930.210000000003</v>
      </c>
      <c r="O5" s="36">
        <f t="shared" si="0"/>
        <v>16930.210000000003</v>
      </c>
    </row>
    <row r="6" spans="1:16" s="15" customFormat="1" x14ac:dyDescent="0.2">
      <c r="A6" s="76" t="str">
        <f>Dados!B4&amp;" - "&amp;Dados!B6&amp;" - "&amp;Dados!B7</f>
        <v>PERÍODO DE PROPOSTAS: de 23/10/2025 até 30/10/2025 às 08:00hs - Homologação: 30/10/2025 - Publicação: 31/10/2025</v>
      </c>
      <c r="B6" s="76"/>
      <c r="C6" s="76"/>
      <c r="D6" s="76"/>
      <c r="E6" s="76"/>
      <c r="F6" s="76"/>
      <c r="G6" s="32" t="e">
        <f>IF(G4=G5,"OK","")</f>
        <v>#REF!</v>
      </c>
      <c r="H6" s="32" t="e">
        <f t="shared" ref="H6:O6" si="1">IF(H4=H5,"OK","")</f>
        <v>#REF!</v>
      </c>
      <c r="I6" s="32" t="e">
        <f t="shared" si="1"/>
        <v>#REF!</v>
      </c>
      <c r="J6" s="32" t="e">
        <f t="shared" si="1"/>
        <v>#REF!</v>
      </c>
      <c r="K6" s="32" t="e">
        <f t="shared" si="1"/>
        <v>#REF!</v>
      </c>
      <c r="L6" s="32" t="e">
        <f t="shared" si="1"/>
        <v>#REF!</v>
      </c>
      <c r="M6" s="32" t="e">
        <f t="shared" si="1"/>
        <v>#REF!</v>
      </c>
      <c r="N6" s="32" t="e">
        <f t="shared" si="1"/>
        <v>#REF!</v>
      </c>
      <c r="O6" s="32" t="e">
        <f t="shared" si="1"/>
        <v>#REF!</v>
      </c>
    </row>
    <row r="7" spans="1:16" s="15" customFormat="1" ht="3.75" customHeight="1" x14ac:dyDescent="0.2">
      <c r="A7" s="50"/>
      <c r="B7" s="50"/>
      <c r="C7" s="50"/>
      <c r="D7" s="50"/>
      <c r="E7" s="50"/>
      <c r="F7" s="50"/>
      <c r="G7" s="32"/>
      <c r="H7" s="32"/>
      <c r="I7" s="32"/>
      <c r="J7" s="32"/>
      <c r="K7" s="32"/>
      <c r="L7" s="32"/>
      <c r="M7" s="32"/>
      <c r="N7" s="32"/>
      <c r="O7" s="32"/>
    </row>
    <row r="8" spans="1:16" s="15" customFormat="1" ht="25.5" hidden="1" customHeight="1" x14ac:dyDescent="0.2">
      <c r="A8" s="76" t="s">
        <v>36</v>
      </c>
      <c r="B8" s="76"/>
      <c r="C8" s="76"/>
      <c r="D8" s="76"/>
      <c r="E8" s="76"/>
      <c r="F8" s="76"/>
      <c r="G8" s="32"/>
      <c r="H8" s="32"/>
      <c r="I8" s="32"/>
      <c r="J8" s="32"/>
      <c r="K8" s="32"/>
      <c r="L8" s="32"/>
      <c r="M8" s="32"/>
      <c r="N8" s="32"/>
      <c r="O8" s="32"/>
    </row>
    <row r="9" spans="1:16" s="24" customFormat="1" ht="15" x14ac:dyDescent="0.2">
      <c r="A9" s="35">
        <v>1</v>
      </c>
      <c r="B9" s="33" t="str">
        <f>LOOKUP($A9,Dados!$B$21:$P$21,Dados!$B$18:$P$18)</f>
        <v>Sec. Saude</v>
      </c>
      <c r="C9" s="67"/>
      <c r="D9" s="33"/>
      <c r="E9" s="68"/>
      <c r="F9" s="69"/>
      <c r="G9" s="24">
        <v>1</v>
      </c>
      <c r="H9" s="27">
        <v>1</v>
      </c>
      <c r="I9" s="24">
        <v>1</v>
      </c>
    </row>
    <row r="10" spans="1:16" s="24" customFormat="1" ht="15" x14ac:dyDescent="0.2">
      <c r="A10" s="60" t="s">
        <v>45</v>
      </c>
      <c r="B10" s="61" t="str">
        <f>LOOKUP($A9,Dados!$B$21:$AE$21,Dados!$B$19:$AE$19)</f>
        <v>1801 10 302 0031 1.038 44905100000 171000000000</v>
      </c>
      <c r="C10" s="70"/>
      <c r="D10" s="59"/>
      <c r="E10" s="71"/>
      <c r="F10" s="72"/>
      <c r="H10" s="27"/>
    </row>
    <row r="11" spans="1:16" s="24" customFormat="1" ht="15" x14ac:dyDescent="0.25">
      <c r="A11" s="34">
        <v>1</v>
      </c>
      <c r="B11" s="78" t="str">
        <f>LOOKUP($A11,Dados!$B$21:$AE$21,Dados!$B$10:$AE$10)</f>
        <v>REZEILE MATERIAIS DE CONSTRUCAO LTDA</v>
      </c>
      <c r="C11" s="78"/>
      <c r="D11" s="78"/>
      <c r="E11" s="78"/>
      <c r="F11" s="78"/>
      <c r="G11" s="24">
        <v>1</v>
      </c>
      <c r="H11" s="27">
        <v>1</v>
      </c>
      <c r="I11" s="24">
        <v>1</v>
      </c>
    </row>
    <row r="12" spans="1:16" s="24" customFormat="1" ht="15" x14ac:dyDescent="0.25">
      <c r="A12" s="41" t="s">
        <v>8</v>
      </c>
      <c r="B12" s="78" t="str">
        <f>LOOKUP($A11,Dados!$B$21:$AE$21,Dados!$B$11:$AE$11)&amp;"    -    e-mail: "&amp;LOOKUP($A11,Dados!$B$21:$AE$21,Dados!$B$12:$AE$12)&amp;"    -    Tel: "&amp;LOOKUP($A11,Dados!$B$21:$AE$21,Dados!$B$13:$AE$13)</f>
        <v>07.267.233/0001-02    -    e-mail:     -    Tel: (22) 2531-1548 / E-mail: hugobello269@gmail.com</v>
      </c>
      <c r="C12" s="78"/>
      <c r="D12" s="78"/>
      <c r="E12" s="78"/>
      <c r="F12" s="78"/>
      <c r="G12" s="24">
        <v>1</v>
      </c>
      <c r="H12" s="27">
        <v>1</v>
      </c>
      <c r="I12" s="24">
        <v>1</v>
      </c>
    </row>
    <row r="13" spans="1:16" s="24" customFormat="1" ht="15" x14ac:dyDescent="0.25">
      <c r="A13" s="41" t="s">
        <v>35</v>
      </c>
      <c r="B13" s="79" t="str">
        <f>LOOKUP($A11,Dados!$B$21:$AE$21,Dados!$B$14:$AE$14)</f>
        <v>AV PAQUEQUER, 482, LOJA - CENTRO, Sumidouro - RJ- CEP. 28637-000</v>
      </c>
      <c r="C13" s="79"/>
      <c r="D13" s="79"/>
      <c r="E13" s="79"/>
      <c r="F13" s="79"/>
      <c r="H13" s="27"/>
    </row>
    <row r="14" spans="1:16" x14ac:dyDescent="0.2">
      <c r="A14" s="1" t="s">
        <v>0</v>
      </c>
      <c r="B14" s="1" t="s">
        <v>1</v>
      </c>
      <c r="C14" s="1" t="s">
        <v>2</v>
      </c>
      <c r="D14" s="5" t="s">
        <v>3</v>
      </c>
      <c r="E14" s="20" t="s">
        <v>6</v>
      </c>
      <c r="F14" s="22" t="s">
        <v>7</v>
      </c>
      <c r="G14" s="24">
        <v>1</v>
      </c>
      <c r="H14" s="27">
        <v>1</v>
      </c>
      <c r="I14" s="24">
        <v>1</v>
      </c>
    </row>
    <row r="15" spans="1:16" x14ac:dyDescent="0.2">
      <c r="A15" s="81">
        <v>1</v>
      </c>
      <c r="B15" s="82" t="s">
        <v>47</v>
      </c>
      <c r="C15" s="83" t="s">
        <v>48</v>
      </c>
      <c r="D15" s="84">
        <v>15</v>
      </c>
      <c r="E15" s="85">
        <v>38.75</v>
      </c>
      <c r="F15" s="85">
        <f>E15*D15</f>
        <v>581.25</v>
      </c>
      <c r="G15" s="24">
        <v>1</v>
      </c>
      <c r="H15" s="27">
        <v>1</v>
      </c>
      <c r="I15" s="24">
        <v>1</v>
      </c>
      <c r="J15" s="3">
        <f t="shared" ref="J15:J48" si="2">IF(A15&lt;58,1,2)</f>
        <v>1</v>
      </c>
    </row>
    <row r="16" spans="1:16" x14ac:dyDescent="0.2">
      <c r="A16" s="81">
        <v>2</v>
      </c>
      <c r="B16" s="82" t="s">
        <v>49</v>
      </c>
      <c r="C16" s="83" t="s">
        <v>48</v>
      </c>
      <c r="D16" s="84">
        <v>35</v>
      </c>
      <c r="E16" s="85">
        <v>44.04</v>
      </c>
      <c r="F16" s="85">
        <f t="shared" ref="F16:F46" si="3">E16*D16</f>
        <v>1541.3999999999999</v>
      </c>
      <c r="G16" s="24">
        <v>1</v>
      </c>
      <c r="H16" s="27">
        <v>1</v>
      </c>
      <c r="I16" s="24">
        <v>1</v>
      </c>
      <c r="J16" s="3">
        <f t="shared" ref="J16" si="4">IF(A16&lt;58,1,2)</f>
        <v>1</v>
      </c>
    </row>
    <row r="17" spans="1:9" x14ac:dyDescent="0.2">
      <c r="A17" s="81">
        <v>3</v>
      </c>
      <c r="B17" s="82" t="s">
        <v>50</v>
      </c>
      <c r="C17" s="83" t="s">
        <v>51</v>
      </c>
      <c r="D17" s="84">
        <v>10</v>
      </c>
      <c r="E17" s="85">
        <v>11.34</v>
      </c>
      <c r="F17" s="85">
        <f t="shared" si="3"/>
        <v>113.4</v>
      </c>
      <c r="G17" s="66"/>
      <c r="H17" s="27"/>
      <c r="I17" s="66"/>
    </row>
    <row r="18" spans="1:9" x14ac:dyDescent="0.2">
      <c r="A18" s="81">
        <v>4</v>
      </c>
      <c r="B18" s="82" t="s">
        <v>52</v>
      </c>
      <c r="C18" s="83" t="s">
        <v>51</v>
      </c>
      <c r="D18" s="84">
        <v>5</v>
      </c>
      <c r="E18" s="85">
        <v>45.29</v>
      </c>
      <c r="F18" s="85">
        <f t="shared" si="3"/>
        <v>226.45</v>
      </c>
      <c r="G18" s="73"/>
      <c r="H18" s="27"/>
      <c r="I18" s="73"/>
    </row>
    <row r="19" spans="1:9" x14ac:dyDescent="0.2">
      <c r="A19" s="81">
        <v>5</v>
      </c>
      <c r="B19" s="82" t="s">
        <v>53</v>
      </c>
      <c r="C19" s="83" t="s">
        <v>51</v>
      </c>
      <c r="D19" s="84">
        <v>1</v>
      </c>
      <c r="E19" s="85">
        <v>29.2</v>
      </c>
      <c r="F19" s="85">
        <f t="shared" si="3"/>
        <v>29.2</v>
      </c>
      <c r="G19" s="73"/>
      <c r="H19" s="27"/>
      <c r="I19" s="73"/>
    </row>
    <row r="20" spans="1:9" x14ac:dyDescent="0.2">
      <c r="A20" s="81">
        <v>6</v>
      </c>
      <c r="B20" s="82" t="s">
        <v>54</v>
      </c>
      <c r="C20" s="83" t="s">
        <v>51</v>
      </c>
      <c r="D20" s="84">
        <v>14</v>
      </c>
      <c r="E20" s="85">
        <v>204.39</v>
      </c>
      <c r="F20" s="85">
        <f t="shared" si="3"/>
        <v>2861.46</v>
      </c>
      <c r="G20" s="73"/>
      <c r="H20" s="27"/>
      <c r="I20" s="73"/>
    </row>
    <row r="21" spans="1:9" x14ac:dyDescent="0.2">
      <c r="A21" s="81">
        <v>7</v>
      </c>
      <c r="B21" s="82" t="s">
        <v>55</v>
      </c>
      <c r="C21" s="83" t="s">
        <v>51</v>
      </c>
      <c r="D21" s="84">
        <v>25</v>
      </c>
      <c r="E21" s="85">
        <v>8.9700000000000006</v>
      </c>
      <c r="F21" s="85">
        <f t="shared" si="3"/>
        <v>224.25000000000003</v>
      </c>
      <c r="G21" s="73"/>
      <c r="H21" s="27"/>
      <c r="I21" s="73"/>
    </row>
    <row r="22" spans="1:9" x14ac:dyDescent="0.2">
      <c r="A22" s="81">
        <v>8</v>
      </c>
      <c r="B22" s="82" t="s">
        <v>56</v>
      </c>
      <c r="C22" s="83" t="s">
        <v>51</v>
      </c>
      <c r="D22" s="84">
        <v>20</v>
      </c>
      <c r="E22" s="85">
        <v>11.19</v>
      </c>
      <c r="F22" s="85">
        <f t="shared" si="3"/>
        <v>223.79999999999998</v>
      </c>
      <c r="G22" s="73"/>
      <c r="H22" s="27"/>
      <c r="I22" s="73"/>
    </row>
    <row r="23" spans="1:9" x14ac:dyDescent="0.2">
      <c r="A23" s="81">
        <v>9</v>
      </c>
      <c r="B23" s="82" t="s">
        <v>57</v>
      </c>
      <c r="C23" s="83" t="s">
        <v>51</v>
      </c>
      <c r="D23" s="84">
        <v>23</v>
      </c>
      <c r="E23" s="85">
        <v>22.7</v>
      </c>
      <c r="F23" s="85">
        <f t="shared" si="3"/>
        <v>522.1</v>
      </c>
      <c r="G23" s="73"/>
      <c r="H23" s="27"/>
      <c r="I23" s="73"/>
    </row>
    <row r="24" spans="1:9" x14ac:dyDescent="0.2">
      <c r="A24" s="81">
        <v>10</v>
      </c>
      <c r="B24" s="82" t="s">
        <v>58</v>
      </c>
      <c r="C24" s="83" t="s">
        <v>51</v>
      </c>
      <c r="D24" s="84">
        <v>10</v>
      </c>
      <c r="E24" s="85">
        <v>8.15</v>
      </c>
      <c r="F24" s="85">
        <f t="shared" si="3"/>
        <v>81.5</v>
      </c>
      <c r="G24" s="73"/>
      <c r="H24" s="27"/>
      <c r="I24" s="73"/>
    </row>
    <row r="25" spans="1:9" x14ac:dyDescent="0.2">
      <c r="A25" s="81">
        <v>13</v>
      </c>
      <c r="B25" s="82" t="s">
        <v>59</v>
      </c>
      <c r="C25" s="83" t="s">
        <v>51</v>
      </c>
      <c r="D25" s="84">
        <v>10</v>
      </c>
      <c r="E25" s="85">
        <v>8.6</v>
      </c>
      <c r="F25" s="85">
        <f t="shared" si="3"/>
        <v>86</v>
      </c>
      <c r="G25" s="73"/>
      <c r="H25" s="27"/>
      <c r="I25" s="73"/>
    </row>
    <row r="26" spans="1:9" x14ac:dyDescent="0.2">
      <c r="A26" s="81">
        <v>14</v>
      </c>
      <c r="B26" s="82" t="s">
        <v>60</v>
      </c>
      <c r="C26" s="83" t="s">
        <v>51</v>
      </c>
      <c r="D26" s="84">
        <v>5</v>
      </c>
      <c r="E26" s="85">
        <v>5.2</v>
      </c>
      <c r="F26" s="85">
        <f t="shared" si="3"/>
        <v>26</v>
      </c>
      <c r="G26" s="73"/>
      <c r="H26" s="27"/>
      <c r="I26" s="73"/>
    </row>
    <row r="27" spans="1:9" x14ac:dyDescent="0.2">
      <c r="A27" s="81">
        <v>15</v>
      </c>
      <c r="B27" s="82" t="s">
        <v>61</v>
      </c>
      <c r="C27" s="83" t="s">
        <v>51</v>
      </c>
      <c r="D27" s="84">
        <v>1</v>
      </c>
      <c r="E27" s="85">
        <v>18.649999999999999</v>
      </c>
      <c r="F27" s="85">
        <f t="shared" si="3"/>
        <v>18.649999999999999</v>
      </c>
      <c r="G27" s="73"/>
      <c r="H27" s="27"/>
      <c r="I27" s="73"/>
    </row>
    <row r="28" spans="1:9" x14ac:dyDescent="0.2">
      <c r="A28" s="81">
        <v>16</v>
      </c>
      <c r="B28" s="82" t="s">
        <v>62</v>
      </c>
      <c r="C28" s="83" t="s">
        <v>51</v>
      </c>
      <c r="D28" s="84">
        <v>2</v>
      </c>
      <c r="E28" s="85">
        <v>5.83</v>
      </c>
      <c r="F28" s="85">
        <f t="shared" si="3"/>
        <v>11.66</v>
      </c>
      <c r="G28" s="73"/>
      <c r="H28" s="27"/>
      <c r="I28" s="73"/>
    </row>
    <row r="29" spans="1:9" x14ac:dyDescent="0.2">
      <c r="A29" s="81">
        <v>17</v>
      </c>
      <c r="B29" s="82" t="s">
        <v>63</v>
      </c>
      <c r="C29" s="83" t="s">
        <v>51</v>
      </c>
      <c r="D29" s="84">
        <v>5</v>
      </c>
      <c r="E29" s="85">
        <v>7.59</v>
      </c>
      <c r="F29" s="85">
        <f t="shared" si="3"/>
        <v>37.950000000000003</v>
      </c>
      <c r="G29" s="73"/>
      <c r="H29" s="27"/>
      <c r="I29" s="73"/>
    </row>
    <row r="30" spans="1:9" x14ac:dyDescent="0.2">
      <c r="A30" s="81">
        <v>25</v>
      </c>
      <c r="B30" s="82" t="s">
        <v>64</v>
      </c>
      <c r="C30" s="83" t="s">
        <v>65</v>
      </c>
      <c r="D30" s="84">
        <v>8</v>
      </c>
      <c r="E30" s="85">
        <v>90.98</v>
      </c>
      <c r="F30" s="85">
        <f t="shared" si="3"/>
        <v>727.84</v>
      </c>
      <c r="G30" s="73"/>
      <c r="H30" s="27"/>
      <c r="I30" s="73"/>
    </row>
    <row r="31" spans="1:9" x14ac:dyDescent="0.2">
      <c r="A31" s="81">
        <v>26</v>
      </c>
      <c r="B31" s="82" t="s">
        <v>66</v>
      </c>
      <c r="C31" s="83" t="s">
        <v>67</v>
      </c>
      <c r="D31" s="84">
        <v>61</v>
      </c>
      <c r="E31" s="85">
        <v>25.76</v>
      </c>
      <c r="F31" s="85">
        <f t="shared" si="3"/>
        <v>1571.3600000000001</v>
      </c>
      <c r="G31" s="73"/>
      <c r="H31" s="27"/>
      <c r="I31" s="73"/>
    </row>
    <row r="32" spans="1:9" x14ac:dyDescent="0.2">
      <c r="A32" s="81">
        <v>27</v>
      </c>
      <c r="B32" s="82" t="s">
        <v>68</v>
      </c>
      <c r="C32" s="83" t="s">
        <v>51</v>
      </c>
      <c r="D32" s="84">
        <v>8</v>
      </c>
      <c r="E32" s="85">
        <v>189.27</v>
      </c>
      <c r="F32" s="85">
        <f t="shared" si="3"/>
        <v>1514.16</v>
      </c>
      <c r="G32" s="73"/>
      <c r="H32" s="27"/>
      <c r="I32" s="73"/>
    </row>
    <row r="33" spans="1:10" x14ac:dyDescent="0.2">
      <c r="A33" s="81">
        <v>28</v>
      </c>
      <c r="B33" s="82" t="s">
        <v>69</v>
      </c>
      <c r="C33" s="83" t="s">
        <v>51</v>
      </c>
      <c r="D33" s="84">
        <v>5</v>
      </c>
      <c r="E33" s="85">
        <v>162.87</v>
      </c>
      <c r="F33" s="85">
        <f t="shared" si="3"/>
        <v>814.35</v>
      </c>
      <c r="G33" s="73"/>
      <c r="H33" s="27"/>
      <c r="I33" s="73"/>
    </row>
    <row r="34" spans="1:10" x14ac:dyDescent="0.2">
      <c r="A34" s="81">
        <v>30</v>
      </c>
      <c r="B34" s="82" t="s">
        <v>70</v>
      </c>
      <c r="C34" s="83" t="s">
        <v>51</v>
      </c>
      <c r="D34" s="84">
        <v>20</v>
      </c>
      <c r="E34" s="85">
        <v>12.79</v>
      </c>
      <c r="F34" s="85">
        <f t="shared" si="3"/>
        <v>255.79999999999998</v>
      </c>
      <c r="G34" s="73"/>
      <c r="H34" s="27"/>
      <c r="I34" s="73"/>
    </row>
    <row r="35" spans="1:10" x14ac:dyDescent="0.2">
      <c r="A35" s="81">
        <v>31</v>
      </c>
      <c r="B35" s="82" t="s">
        <v>71</v>
      </c>
      <c r="C35" s="83" t="s">
        <v>51</v>
      </c>
      <c r="D35" s="84">
        <v>10</v>
      </c>
      <c r="E35" s="85">
        <v>9.49</v>
      </c>
      <c r="F35" s="85">
        <f t="shared" si="3"/>
        <v>94.9</v>
      </c>
      <c r="G35" s="73"/>
      <c r="H35" s="27"/>
      <c r="I35" s="73"/>
    </row>
    <row r="36" spans="1:10" x14ac:dyDescent="0.2">
      <c r="A36" s="81">
        <v>32</v>
      </c>
      <c r="B36" s="82" t="s">
        <v>72</v>
      </c>
      <c r="C36" s="83" t="s">
        <v>51</v>
      </c>
      <c r="D36" s="84">
        <v>5</v>
      </c>
      <c r="E36" s="85">
        <v>11.39</v>
      </c>
      <c r="F36" s="85">
        <f t="shared" si="3"/>
        <v>56.95</v>
      </c>
      <c r="G36" s="73"/>
      <c r="H36" s="27"/>
      <c r="I36" s="73"/>
    </row>
    <row r="37" spans="1:10" x14ac:dyDescent="0.2">
      <c r="A37" s="81">
        <v>33</v>
      </c>
      <c r="B37" s="82" t="s">
        <v>73</v>
      </c>
      <c r="C37" s="83" t="s">
        <v>65</v>
      </c>
      <c r="D37" s="84">
        <v>20</v>
      </c>
      <c r="E37" s="85">
        <v>109.9</v>
      </c>
      <c r="F37" s="85">
        <f t="shared" si="3"/>
        <v>2198</v>
      </c>
      <c r="G37" s="73"/>
      <c r="H37" s="27"/>
      <c r="I37" s="73"/>
    </row>
    <row r="38" spans="1:10" x14ac:dyDescent="0.2">
      <c r="A38" s="81">
        <v>34</v>
      </c>
      <c r="B38" s="82" t="s">
        <v>74</v>
      </c>
      <c r="C38" s="83" t="s">
        <v>65</v>
      </c>
      <c r="D38" s="84">
        <v>20</v>
      </c>
      <c r="E38" s="85">
        <v>118.9</v>
      </c>
      <c r="F38" s="85">
        <f t="shared" si="3"/>
        <v>2378</v>
      </c>
      <c r="G38" s="73"/>
      <c r="H38" s="27"/>
      <c r="I38" s="73"/>
    </row>
    <row r="39" spans="1:10" x14ac:dyDescent="0.2">
      <c r="A39" s="81">
        <v>35</v>
      </c>
      <c r="B39" s="82" t="s">
        <v>75</v>
      </c>
      <c r="C39" s="83" t="s">
        <v>51</v>
      </c>
      <c r="D39" s="84">
        <v>30</v>
      </c>
      <c r="E39" s="85">
        <v>8.15</v>
      </c>
      <c r="F39" s="85">
        <f t="shared" si="3"/>
        <v>244.5</v>
      </c>
      <c r="G39" s="73"/>
      <c r="H39" s="27"/>
      <c r="I39" s="73"/>
    </row>
    <row r="40" spans="1:10" x14ac:dyDescent="0.2">
      <c r="A40" s="81">
        <v>36</v>
      </c>
      <c r="B40" s="82" t="s">
        <v>76</v>
      </c>
      <c r="C40" s="83" t="s">
        <v>51</v>
      </c>
      <c r="D40" s="84">
        <v>6</v>
      </c>
      <c r="E40" s="85">
        <v>10.29</v>
      </c>
      <c r="F40" s="85">
        <f t="shared" si="3"/>
        <v>61.739999999999995</v>
      </c>
      <c r="G40" s="73"/>
      <c r="H40" s="27"/>
      <c r="I40" s="73"/>
    </row>
    <row r="41" spans="1:10" x14ac:dyDescent="0.2">
      <c r="A41" s="81">
        <v>37</v>
      </c>
      <c r="B41" s="82" t="s">
        <v>77</v>
      </c>
      <c r="C41" s="83" t="s">
        <v>51</v>
      </c>
      <c r="D41" s="84">
        <v>5</v>
      </c>
      <c r="E41" s="85">
        <v>14.29</v>
      </c>
      <c r="F41" s="85">
        <f t="shared" si="3"/>
        <v>71.449999999999989</v>
      </c>
      <c r="G41" s="73"/>
      <c r="H41" s="27"/>
      <c r="I41" s="73"/>
    </row>
    <row r="42" spans="1:10" x14ac:dyDescent="0.2">
      <c r="A42" s="81">
        <v>38</v>
      </c>
      <c r="B42" s="82" t="s">
        <v>78</v>
      </c>
      <c r="C42" s="83" t="s">
        <v>51</v>
      </c>
      <c r="D42" s="84">
        <v>5</v>
      </c>
      <c r="E42" s="85">
        <v>8.74</v>
      </c>
      <c r="F42" s="85">
        <f t="shared" si="3"/>
        <v>43.7</v>
      </c>
      <c r="G42" s="73"/>
      <c r="H42" s="27"/>
      <c r="I42" s="73"/>
    </row>
    <row r="43" spans="1:10" x14ac:dyDescent="0.2">
      <c r="A43" s="81">
        <v>39</v>
      </c>
      <c r="B43" s="82" t="s">
        <v>79</v>
      </c>
      <c r="C43" s="83" t="s">
        <v>51</v>
      </c>
      <c r="D43" s="84">
        <v>15</v>
      </c>
      <c r="E43" s="85">
        <v>11.47</v>
      </c>
      <c r="F43" s="85">
        <f t="shared" si="3"/>
        <v>172.05</v>
      </c>
      <c r="G43" s="73"/>
      <c r="H43" s="27"/>
      <c r="I43" s="73"/>
    </row>
    <row r="44" spans="1:10" x14ac:dyDescent="0.2">
      <c r="A44" s="81">
        <v>40</v>
      </c>
      <c r="B44" s="82" t="s">
        <v>80</v>
      </c>
      <c r="C44" s="83" t="s">
        <v>51</v>
      </c>
      <c r="D44" s="84">
        <v>1</v>
      </c>
      <c r="E44" s="85">
        <v>18.190000000000001</v>
      </c>
      <c r="F44" s="85">
        <f t="shared" si="3"/>
        <v>18.190000000000001</v>
      </c>
      <c r="G44" s="73"/>
      <c r="H44" s="27"/>
      <c r="I44" s="73"/>
    </row>
    <row r="45" spans="1:10" x14ac:dyDescent="0.2">
      <c r="A45" s="81">
        <v>41</v>
      </c>
      <c r="B45" s="82" t="s">
        <v>81</v>
      </c>
      <c r="C45" s="83" t="s">
        <v>51</v>
      </c>
      <c r="D45" s="84">
        <v>3</v>
      </c>
      <c r="E45" s="85">
        <v>20.55</v>
      </c>
      <c r="F45" s="85">
        <f t="shared" si="3"/>
        <v>61.650000000000006</v>
      </c>
      <c r="G45" s="73"/>
      <c r="H45" s="27"/>
      <c r="I45" s="73"/>
    </row>
    <row r="46" spans="1:10" x14ac:dyDescent="0.2">
      <c r="A46" s="81">
        <v>42</v>
      </c>
      <c r="B46" s="82" t="s">
        <v>82</v>
      </c>
      <c r="C46" s="83" t="s">
        <v>51</v>
      </c>
      <c r="D46" s="84">
        <v>2</v>
      </c>
      <c r="E46" s="85">
        <v>30.25</v>
      </c>
      <c r="F46" s="85">
        <f t="shared" si="3"/>
        <v>60.5</v>
      </c>
      <c r="G46" s="73"/>
      <c r="H46" s="27"/>
      <c r="I46" s="73"/>
    </row>
    <row r="47" spans="1:10" ht="19.149999999999999" customHeight="1" x14ac:dyDescent="0.2">
      <c r="A47" s="86"/>
      <c r="B47" s="87"/>
      <c r="C47" s="86"/>
      <c r="D47" s="88"/>
      <c r="E47" s="89" t="s">
        <v>4</v>
      </c>
      <c r="F47" s="90">
        <f>SUM(F15:F46)</f>
        <v>16930.210000000003</v>
      </c>
      <c r="G47" s="24">
        <v>1</v>
      </c>
      <c r="H47" s="27">
        <v>1</v>
      </c>
      <c r="I47" s="24">
        <v>1</v>
      </c>
      <c r="J47" s="3">
        <f t="shared" si="2"/>
        <v>1</v>
      </c>
    </row>
    <row r="48" spans="1:10" x14ac:dyDescent="0.2">
      <c r="D48" s="2"/>
      <c r="F48" s="16"/>
      <c r="G48" s="24">
        <v>3</v>
      </c>
      <c r="H48" s="27">
        <v>2</v>
      </c>
      <c r="I48" s="24">
        <v>2</v>
      </c>
      <c r="J48" s="3">
        <f t="shared" si="2"/>
        <v>1</v>
      </c>
    </row>
    <row r="49" spans="1:16" ht="15" x14ac:dyDescent="0.2">
      <c r="A49" s="35">
        <v>1</v>
      </c>
      <c r="B49" s="33" t="str">
        <f>LOOKUP($A49,Dados!$B$21:$P$21,Dados!$B$18:$P$18)</f>
        <v>Sec. Saude</v>
      </c>
      <c r="C49" s="67"/>
      <c r="D49" s="33"/>
      <c r="E49" s="68"/>
      <c r="F49" s="69"/>
      <c r="G49" s="73"/>
      <c r="H49" s="27"/>
      <c r="I49" s="73"/>
    </row>
    <row r="50" spans="1:16" ht="15" x14ac:dyDescent="0.2">
      <c r="A50" s="60" t="s">
        <v>45</v>
      </c>
      <c r="B50" s="61" t="str">
        <f>LOOKUP($A49,Dados!$B$21:$AE$21,Dados!$B$19:$AE$19)</f>
        <v>1801 10 302 0031 1.038 44905100000 171000000000</v>
      </c>
      <c r="C50" s="70"/>
      <c r="D50" s="59"/>
      <c r="E50" s="71"/>
      <c r="F50" s="72"/>
      <c r="G50" s="73"/>
      <c r="H50" s="27"/>
      <c r="I50" s="73"/>
    </row>
    <row r="51" spans="1:16" ht="15" x14ac:dyDescent="0.25">
      <c r="A51" s="34">
        <v>2</v>
      </c>
      <c r="B51" s="78" t="str">
        <f>LOOKUP($A51,Dados!$B$21:$AE$21,Dados!$B$10:$AE$10)</f>
        <v>DAP MATERIAIS DE CONSTRUCAO LTDA</v>
      </c>
      <c r="C51" s="78"/>
      <c r="D51" s="78"/>
      <c r="E51" s="78"/>
      <c r="F51" s="78"/>
      <c r="G51" s="73"/>
      <c r="H51" s="27"/>
      <c r="I51" s="73"/>
    </row>
    <row r="52" spans="1:16" ht="15" x14ac:dyDescent="0.25">
      <c r="A52" s="41" t="s">
        <v>8</v>
      </c>
      <c r="B52" s="78" t="str">
        <f>LOOKUP($A51,Dados!$B$21:$AE$21,Dados!$B$11:$AE$11)&amp;"    -    e-mail: "&amp;LOOKUP($A51,Dados!$B$21:$AE$21,Dados!$B$12:$AE$12)&amp;"    -    Tel: "&amp;LOOKUP($A51,Dados!$B$21:$AE$21,Dados!$B$13:$AE$13)</f>
        <v>37.160.129/0001-77    -    e-mail:     -    Tel: (21) 3180-3243 / 21- 99592-0686 / E-mail: licitacoes@dapmateriais.com.br</v>
      </c>
      <c r="C52" s="78"/>
      <c r="D52" s="78"/>
      <c r="E52" s="78"/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</row>
    <row r="53" spans="1:16" ht="15" x14ac:dyDescent="0.25">
      <c r="A53" s="41" t="s">
        <v>35</v>
      </c>
      <c r="B53" s="79" t="str">
        <f>LOOKUP($A51,Dados!$B$21:$AE$21,Dados!$B$14:$AE$14)</f>
        <v>RUA VERBENAS, 00, LOTE 14 QUADRA 13 - PARQUE CHUNO, Duque de Caxias - RJ - CEP. 25.222-290</v>
      </c>
      <c r="C53" s="79"/>
      <c r="D53" s="79"/>
      <c r="E53" s="79"/>
      <c r="F53" s="79"/>
      <c r="G53" s="73"/>
      <c r="H53" s="27"/>
      <c r="I53" s="73"/>
    </row>
    <row r="54" spans="1:16" x14ac:dyDescent="0.2">
      <c r="A54" s="1" t="s">
        <v>0</v>
      </c>
      <c r="B54" s="1" t="s">
        <v>1</v>
      </c>
      <c r="C54" s="1" t="s">
        <v>2</v>
      </c>
      <c r="D54" s="5" t="s">
        <v>3</v>
      </c>
      <c r="E54" s="20" t="s">
        <v>6</v>
      </c>
      <c r="F54" s="22" t="s">
        <v>7</v>
      </c>
      <c r="G54" s="73"/>
      <c r="H54" s="27"/>
      <c r="I54" s="73"/>
    </row>
    <row r="55" spans="1:16" x14ac:dyDescent="0.2">
      <c r="A55" s="81">
        <v>11</v>
      </c>
      <c r="B55" s="82" t="s">
        <v>101</v>
      </c>
      <c r="C55" s="83" t="s">
        <v>51</v>
      </c>
      <c r="D55" s="84">
        <v>28</v>
      </c>
      <c r="E55" s="85">
        <v>78</v>
      </c>
      <c r="F55" s="85">
        <f>E55*D55</f>
        <v>2184</v>
      </c>
      <c r="G55" s="73"/>
      <c r="H55" s="27"/>
      <c r="I55" s="73"/>
    </row>
    <row r="56" spans="1:16" x14ac:dyDescent="0.2">
      <c r="A56" s="81">
        <v>12</v>
      </c>
      <c r="B56" s="82" t="s">
        <v>102</v>
      </c>
      <c r="C56" s="83" t="s">
        <v>51</v>
      </c>
      <c r="D56" s="84">
        <v>10</v>
      </c>
      <c r="E56" s="85">
        <v>7.6</v>
      </c>
      <c r="F56" s="85">
        <f t="shared" ref="F56:F64" si="5">E56*D56</f>
        <v>76</v>
      </c>
      <c r="G56" s="73"/>
      <c r="H56" s="27"/>
      <c r="I56" s="73"/>
    </row>
    <row r="57" spans="1:16" x14ac:dyDescent="0.2">
      <c r="A57" s="81">
        <v>18</v>
      </c>
      <c r="B57" s="82" t="s">
        <v>103</v>
      </c>
      <c r="C57" s="83" t="s">
        <v>51</v>
      </c>
      <c r="D57" s="84">
        <v>10</v>
      </c>
      <c r="E57" s="85">
        <v>0.53</v>
      </c>
      <c r="F57" s="85">
        <f t="shared" si="5"/>
        <v>5.3000000000000007</v>
      </c>
      <c r="G57" s="73"/>
      <c r="H57" s="27"/>
      <c r="I57" s="73"/>
    </row>
    <row r="58" spans="1:16" x14ac:dyDescent="0.2">
      <c r="A58" s="81">
        <v>19</v>
      </c>
      <c r="B58" s="82" t="s">
        <v>104</v>
      </c>
      <c r="C58" s="83" t="s">
        <v>51</v>
      </c>
      <c r="D58" s="84">
        <v>10</v>
      </c>
      <c r="E58" s="85">
        <v>0.68</v>
      </c>
      <c r="F58" s="85">
        <f t="shared" si="5"/>
        <v>6.8000000000000007</v>
      </c>
      <c r="G58" s="73"/>
      <c r="H58" s="27"/>
      <c r="I58" s="73"/>
    </row>
    <row r="59" spans="1:16" x14ac:dyDescent="0.2">
      <c r="A59" s="81">
        <v>20</v>
      </c>
      <c r="B59" s="82" t="s">
        <v>105</v>
      </c>
      <c r="C59" s="83" t="s">
        <v>51</v>
      </c>
      <c r="D59" s="84">
        <v>30</v>
      </c>
      <c r="E59" s="85">
        <v>25</v>
      </c>
      <c r="F59" s="85">
        <f t="shared" si="5"/>
        <v>750</v>
      </c>
      <c r="G59" s="73"/>
      <c r="H59" s="27"/>
      <c r="I59" s="73"/>
    </row>
    <row r="60" spans="1:16" x14ac:dyDescent="0.2">
      <c r="A60" s="81">
        <v>21</v>
      </c>
      <c r="B60" s="82" t="s">
        <v>106</v>
      </c>
      <c r="C60" s="83" t="s">
        <v>51</v>
      </c>
      <c r="D60" s="84">
        <v>50</v>
      </c>
      <c r="E60" s="85">
        <v>2.6</v>
      </c>
      <c r="F60" s="85">
        <f t="shared" si="5"/>
        <v>130</v>
      </c>
      <c r="G60" s="73"/>
      <c r="H60" s="27"/>
      <c r="I60" s="73"/>
    </row>
    <row r="61" spans="1:16" x14ac:dyDescent="0.2">
      <c r="A61" s="81">
        <v>22</v>
      </c>
      <c r="B61" s="82" t="s">
        <v>107</v>
      </c>
      <c r="C61" s="83" t="s">
        <v>67</v>
      </c>
      <c r="D61" s="84">
        <v>30</v>
      </c>
      <c r="E61" s="85">
        <v>19.899999999999999</v>
      </c>
      <c r="F61" s="85">
        <f t="shared" si="5"/>
        <v>597</v>
      </c>
      <c r="G61" s="73"/>
      <c r="H61" s="27"/>
      <c r="I61" s="73"/>
    </row>
    <row r="62" spans="1:16" x14ac:dyDescent="0.2">
      <c r="A62" s="81">
        <v>23</v>
      </c>
      <c r="B62" s="82" t="s">
        <v>108</v>
      </c>
      <c r="C62" s="83" t="s">
        <v>51</v>
      </c>
      <c r="D62" s="84">
        <v>5</v>
      </c>
      <c r="E62" s="85">
        <v>2</v>
      </c>
      <c r="F62" s="85">
        <f t="shared" si="5"/>
        <v>10</v>
      </c>
      <c r="G62" s="73"/>
      <c r="H62" s="27"/>
      <c r="I62" s="73"/>
    </row>
    <row r="63" spans="1:16" x14ac:dyDescent="0.2">
      <c r="A63" s="81">
        <v>24</v>
      </c>
      <c r="B63" s="82" t="s">
        <v>109</v>
      </c>
      <c r="C63" s="83" t="s">
        <v>51</v>
      </c>
      <c r="D63" s="84">
        <v>10</v>
      </c>
      <c r="E63" s="85">
        <v>8</v>
      </c>
      <c r="F63" s="85">
        <f t="shared" si="5"/>
        <v>80</v>
      </c>
      <c r="G63" s="73"/>
      <c r="H63" s="27"/>
      <c r="I63" s="73"/>
    </row>
    <row r="64" spans="1:16" x14ac:dyDescent="0.2">
      <c r="A64" s="81">
        <v>29</v>
      </c>
      <c r="B64" s="82" t="s">
        <v>110</v>
      </c>
      <c r="C64" s="83" t="s">
        <v>111</v>
      </c>
      <c r="D64" s="84">
        <v>20</v>
      </c>
      <c r="E64" s="85">
        <v>5.8</v>
      </c>
      <c r="F64" s="85">
        <f t="shared" si="5"/>
        <v>116</v>
      </c>
      <c r="G64" s="73"/>
      <c r="H64" s="27"/>
      <c r="I64" s="73"/>
    </row>
    <row r="65" spans="1:22" ht="15" x14ac:dyDescent="0.2">
      <c r="A65" s="86"/>
      <c r="B65" s="87"/>
      <c r="C65" s="86"/>
      <c r="D65" s="88"/>
      <c r="E65" s="89" t="s">
        <v>4</v>
      </c>
      <c r="F65" s="90">
        <f>SUM(F55:F64)</f>
        <v>3955.1000000000004</v>
      </c>
      <c r="G65" s="73"/>
      <c r="H65" s="27"/>
      <c r="I65" s="73"/>
    </row>
    <row r="66" spans="1:22" x14ac:dyDescent="0.2">
      <c r="D66" s="2"/>
      <c r="F66" s="16"/>
      <c r="G66" s="73"/>
      <c r="H66" s="27"/>
      <c r="I66" s="73"/>
    </row>
    <row r="67" spans="1:22" x14ac:dyDescent="0.2">
      <c r="A67" s="77" t="str">
        <f>" - "&amp;Dados!B$25</f>
        <v xml:space="preserve"> - A execução do objeto da presente licitação será realizada junto a Secretaria obedecendo, na íntegra, ao detalhamento do termo de referência (ANEXO II).</v>
      </c>
      <c r="B67" s="77"/>
      <c r="C67" s="77"/>
      <c r="D67" s="77"/>
      <c r="E67" s="77"/>
      <c r="F67" s="77"/>
      <c r="G67" s="24">
        <v>3</v>
      </c>
      <c r="H67" s="27">
        <v>2</v>
      </c>
      <c r="I67" s="24">
        <v>2</v>
      </c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</row>
    <row r="68" spans="1:22" x14ac:dyDescent="0.2">
      <c r="A68" s="77" t="str">
        <f>" - "&amp;Dados!B$26</f>
        <v xml:space="preserve"> - A administração rejeitará, no todo ou em parte, o fornecimento executado em desacordo com os termos do Edital e seus anexos.</v>
      </c>
      <c r="B68" s="77"/>
      <c r="C68" s="77"/>
      <c r="D68" s="77"/>
      <c r="E68" s="77"/>
      <c r="F68" s="77"/>
      <c r="G68" s="24">
        <v>3</v>
      </c>
      <c r="H68" s="27">
        <v>2</v>
      </c>
      <c r="I68" s="24">
        <v>2</v>
      </c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</row>
    <row r="69" spans="1:22" x14ac:dyDescent="0.2">
      <c r="A69" s="77" t="str">
        <f>" - "&amp;Dados!B$27</f>
        <v xml:space="preserve"> - O pagamento do objeto de que trata a DISPENSA ELETRÔNICA 074/2025, e consequente contrato serão efetuados pela Tesouraria do Fundo Municipal de Saúde nos termos do Art. 7 da Instrução Normativa SEGES/ME nº 77, de 2022.</v>
      </c>
      <c r="B69" s="77"/>
      <c r="C69" s="77"/>
      <c r="D69" s="77"/>
      <c r="E69" s="77"/>
      <c r="F69" s="77"/>
      <c r="G69" s="24">
        <v>3</v>
      </c>
      <c r="H69" s="27">
        <v>2</v>
      </c>
      <c r="I69" s="24">
        <v>2</v>
      </c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</row>
    <row r="70" spans="1:22" ht="12.75" customHeight="1" x14ac:dyDescent="0.2">
      <c r="A70" s="77" t="str">
        <f>" - "&amp;Dados!B$28</f>
        <v xml:space="preserve"> - Proposta válida por 60 (sessenta) dias</v>
      </c>
      <c r="B70" s="77"/>
      <c r="C70" s="77"/>
      <c r="D70" s="77"/>
      <c r="E70" s="77"/>
      <c r="F70" s="77"/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</row>
    <row r="71" spans="1:22" ht="12.75" customHeight="1" x14ac:dyDescent="0.2">
      <c r="A71" s="77" t="str">
        <f>" - "&amp;Dados!B$29</f>
        <v xml:space="preserve"> - Prazo do Contrato: Entrega imediata</v>
      </c>
      <c r="B71" s="77"/>
      <c r="C71" s="77"/>
      <c r="D71" s="77"/>
      <c r="E71" s="77"/>
      <c r="F71" s="77"/>
      <c r="G71" s="24"/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</row>
    <row r="72" spans="1:22" x14ac:dyDescent="0.2">
      <c r="D72" s="2"/>
      <c r="F72" s="16"/>
      <c r="G72" s="24">
        <v>3</v>
      </c>
      <c r="H72" s="27">
        <v>2</v>
      </c>
      <c r="I72" s="24">
        <v>2</v>
      </c>
      <c r="J72" s="3">
        <f>IF(A72&lt;58,1,2)</f>
        <v>1</v>
      </c>
    </row>
  </sheetData>
  <mergeCells count="17">
    <mergeCell ref="A71:F71"/>
    <mergeCell ref="A6:F6"/>
    <mergeCell ref="A5:F5"/>
    <mergeCell ref="A68:F68"/>
    <mergeCell ref="A69:F69"/>
    <mergeCell ref="A70:F70"/>
    <mergeCell ref="A2:F2"/>
    <mergeCell ref="A3:F3"/>
    <mergeCell ref="A4:F4"/>
    <mergeCell ref="A8:F8"/>
    <mergeCell ref="A67:F67"/>
    <mergeCell ref="B11:F11"/>
    <mergeCell ref="B12:F12"/>
    <mergeCell ref="B13:F13"/>
    <mergeCell ref="B51:F51"/>
    <mergeCell ref="B53:F53"/>
    <mergeCell ref="B52:P52"/>
  </mergeCells>
  <phoneticPr fontId="0" type="noConversion"/>
  <conditionalFormatting sqref="G6:O8">
    <cfRule type="expression" dxfId="2" priority="156" stopIfTrue="1">
      <formula>IF(#REF!="Empate",IF(#REF!=1,TRUE(),FALSE()),FALSE())</formula>
    </cfRule>
    <cfRule type="expression" dxfId="1" priority="157" stopIfTrue="1">
      <formula>IF(#REF!="&gt;",FALSE(),IF(#REF!&gt;0,TRUE(),FALSE()))</formula>
    </cfRule>
    <cfRule type="expression" dxfId="0" priority="158" stopIfTrue="1">
      <formula>IF(#REF!="&gt;",TRUE(),FALSE())</formula>
    </cfRule>
  </conditionalFormatting>
  <conditionalFormatting sqref="D15:D46 D55:D64">
    <cfRule type="expression" priority="2" stopIfTrue="1">
      <formula>$A15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77" orientation="portrait" horizontalDpi="4294967295" verticalDpi="4294967295" r:id="rId1"/>
  <headerFooter alignWithMargins="0">
    <oddHeader>&amp;R&amp;"Arial,Negrito"&amp;6Página &amp;P de &amp;N.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"/>
  <dimension ref="A1:AE33"/>
  <sheetViews>
    <sheetView workbookViewId="0">
      <selection activeCell="C14" sqref="C14"/>
    </sheetView>
  </sheetViews>
  <sheetFormatPr defaultRowHeight="12.75" x14ac:dyDescent="0.2"/>
  <cols>
    <col min="1" max="1" width="14.42578125" customWidth="1"/>
    <col min="2" max="2" width="63.85546875" customWidth="1"/>
    <col min="3" max="4" width="38.42578125" bestFit="1" customWidth="1"/>
    <col min="5" max="16" width="17" customWidth="1"/>
    <col min="17" max="18" width="17.85546875" customWidth="1"/>
    <col min="19" max="28" width="19.140625" customWidth="1"/>
    <col min="29" max="30" width="20" customWidth="1"/>
  </cols>
  <sheetData>
    <row r="1" spans="1:30" x14ac:dyDescent="0.2">
      <c r="A1" s="28" t="s">
        <v>11</v>
      </c>
      <c r="B1" s="54" t="s">
        <v>88</v>
      </c>
      <c r="E1" s="6"/>
      <c r="F1" s="6"/>
      <c r="G1" s="6"/>
    </row>
    <row r="2" spans="1:30" x14ac:dyDescent="0.2">
      <c r="A2" s="28" t="s">
        <v>12</v>
      </c>
      <c r="B2" s="54" t="s">
        <v>89</v>
      </c>
      <c r="E2" s="6"/>
      <c r="F2" s="6"/>
      <c r="G2" s="6"/>
    </row>
    <row r="3" spans="1:30" x14ac:dyDescent="0.2">
      <c r="A3" s="28" t="s">
        <v>13</v>
      </c>
      <c r="B3" s="54" t="s">
        <v>90</v>
      </c>
      <c r="C3" s="7"/>
      <c r="E3" s="6"/>
      <c r="F3" s="6"/>
      <c r="G3" s="6"/>
    </row>
    <row r="4" spans="1:30" x14ac:dyDescent="0.2">
      <c r="A4" s="28" t="s">
        <v>14</v>
      </c>
      <c r="B4" s="54" t="s">
        <v>91</v>
      </c>
      <c r="C4" s="7"/>
      <c r="D4" s="38"/>
      <c r="E4" s="6"/>
      <c r="F4" s="6"/>
      <c r="G4" s="6"/>
    </row>
    <row r="5" spans="1:30" x14ac:dyDescent="0.2">
      <c r="A5" s="28"/>
      <c r="B5" s="54" t="s">
        <v>92</v>
      </c>
      <c r="C5" s="7"/>
      <c r="D5" s="38"/>
      <c r="E5" s="6"/>
      <c r="F5" s="6"/>
      <c r="G5" s="6"/>
    </row>
    <row r="6" spans="1:30" x14ac:dyDescent="0.2">
      <c r="A6" s="28" t="s">
        <v>21</v>
      </c>
      <c r="B6" s="54" t="s">
        <v>93</v>
      </c>
      <c r="C6" s="7"/>
      <c r="D6" s="38"/>
      <c r="E6" s="6"/>
      <c r="F6" s="6"/>
      <c r="G6" s="6"/>
    </row>
    <row r="7" spans="1:30" x14ac:dyDescent="0.2">
      <c r="A7" s="28" t="s">
        <v>23</v>
      </c>
      <c r="B7" s="31" t="s">
        <v>94</v>
      </c>
      <c r="C7" s="7"/>
      <c r="D7" s="38"/>
      <c r="E7" s="6"/>
      <c r="F7" s="6"/>
      <c r="G7" s="6"/>
    </row>
    <row r="8" spans="1:30" x14ac:dyDescent="0.2">
      <c r="A8" s="28" t="s">
        <v>15</v>
      </c>
      <c r="B8" s="54" t="s">
        <v>46</v>
      </c>
      <c r="C8" s="7"/>
      <c r="D8" s="38"/>
      <c r="E8" s="6"/>
      <c r="F8" s="6"/>
      <c r="G8" s="6"/>
    </row>
    <row r="9" spans="1:30" x14ac:dyDescent="0.2">
      <c r="A9" s="29" t="s">
        <v>24</v>
      </c>
      <c r="B9" s="62">
        <v>21318.959999999999</v>
      </c>
      <c r="D9" s="38"/>
      <c r="E9" s="6"/>
      <c r="F9" s="6"/>
      <c r="G9" s="6"/>
      <c r="J9" s="11"/>
    </row>
    <row r="10" spans="1:30" s="8" customFormat="1" x14ac:dyDescent="0.2">
      <c r="A10" s="9" t="s">
        <v>5</v>
      </c>
      <c r="B10" s="54" t="s">
        <v>83</v>
      </c>
      <c r="C10" s="26" t="s">
        <v>95</v>
      </c>
      <c r="D10" s="38"/>
      <c r="E10" s="38"/>
      <c r="F10" s="38"/>
      <c r="G10" s="38"/>
      <c r="H10" s="38"/>
      <c r="I10" s="38"/>
      <c r="J10" s="38"/>
      <c r="K10" s="38"/>
      <c r="L10" s="38"/>
      <c r="M10" s="52"/>
      <c r="N10" s="52"/>
      <c r="O10" s="52"/>
      <c r="P10" s="38"/>
      <c r="Q10" s="38"/>
      <c r="R10" s="38"/>
      <c r="S10" s="52"/>
      <c r="T10" s="38"/>
      <c r="U10" s="38"/>
      <c r="V10" s="38"/>
      <c r="W10" s="52"/>
      <c r="X10" s="52"/>
      <c r="Y10" s="52"/>
      <c r="Z10" s="52"/>
      <c r="AA10" s="38"/>
      <c r="AB10" s="52"/>
      <c r="AC10" s="38"/>
      <c r="AD10" s="38"/>
    </row>
    <row r="11" spans="1:30" x14ac:dyDescent="0.2">
      <c r="A11" s="10" t="s">
        <v>8</v>
      </c>
      <c r="B11" s="54" t="s">
        <v>84</v>
      </c>
      <c r="C11" s="26" t="s">
        <v>96</v>
      </c>
      <c r="D11" s="38"/>
      <c r="E11" s="38"/>
      <c r="F11" s="39"/>
      <c r="G11" s="38"/>
      <c r="H11" s="38"/>
      <c r="I11" s="38"/>
      <c r="J11" s="38"/>
      <c r="K11" s="39"/>
      <c r="L11" s="38"/>
      <c r="M11" s="52"/>
      <c r="N11" s="52"/>
      <c r="O11" s="38"/>
      <c r="P11" s="38"/>
      <c r="Q11" s="38"/>
      <c r="R11" s="38"/>
      <c r="S11" s="38"/>
      <c r="T11" s="38"/>
      <c r="U11" s="38"/>
      <c r="V11" s="38"/>
      <c r="W11" s="52"/>
      <c r="X11" s="52"/>
      <c r="Y11" s="52"/>
      <c r="Z11" s="52"/>
      <c r="AA11" s="38"/>
      <c r="AB11" s="52"/>
      <c r="AC11" s="38"/>
      <c r="AD11" s="38"/>
    </row>
    <row r="12" spans="1:30" s="14" customFormat="1" x14ac:dyDescent="0.2">
      <c r="A12" s="13" t="s">
        <v>9</v>
      </c>
      <c r="B12"/>
      <c r="C12" s="64"/>
      <c r="D12" s="53"/>
      <c r="E12" s="53"/>
      <c r="F12" s="55"/>
      <c r="G12" s="53"/>
      <c r="H12" s="53"/>
      <c r="I12" s="53"/>
      <c r="J12" s="53"/>
      <c r="K12" s="55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</row>
    <row r="13" spans="1:30" x14ac:dyDescent="0.2">
      <c r="A13" s="10" t="s">
        <v>16</v>
      </c>
      <c r="B13" s="54" t="s">
        <v>85</v>
      </c>
      <c r="C13" s="63" t="s">
        <v>99</v>
      </c>
      <c r="D13" s="52"/>
      <c r="E13" s="52"/>
      <c r="F13" s="39"/>
      <c r="G13" s="38"/>
      <c r="H13" s="52"/>
      <c r="I13" s="38"/>
      <c r="J13" s="38"/>
      <c r="K13" s="57"/>
      <c r="L13" s="38"/>
      <c r="M13" s="52"/>
      <c r="N13" s="52"/>
      <c r="O13" s="52"/>
      <c r="P13" s="38"/>
      <c r="Q13" s="38"/>
      <c r="R13" s="38"/>
      <c r="S13" s="52"/>
      <c r="T13" s="38"/>
      <c r="U13" s="38"/>
      <c r="V13" s="52"/>
      <c r="W13" s="52"/>
      <c r="X13" s="52"/>
      <c r="Y13" s="52"/>
      <c r="Z13" s="52"/>
      <c r="AA13" s="38"/>
      <c r="AB13" s="52"/>
      <c r="AC13" s="52"/>
      <c r="AD13" s="52"/>
    </row>
    <row r="14" spans="1:30" x14ac:dyDescent="0.2">
      <c r="A14" s="10" t="s">
        <v>25</v>
      </c>
      <c r="B14" s="54" t="s">
        <v>97</v>
      </c>
      <c r="C14" s="63" t="s">
        <v>98</v>
      </c>
      <c r="D14" s="38"/>
      <c r="E14" s="52"/>
      <c r="F14" s="57"/>
      <c r="G14" s="38"/>
      <c r="H14" s="52"/>
      <c r="I14" s="52"/>
      <c r="J14" s="38"/>
      <c r="K14" s="57"/>
      <c r="L14" s="38"/>
      <c r="M14" s="52"/>
      <c r="N14" s="52"/>
      <c r="O14" s="52"/>
      <c r="P14" s="38"/>
      <c r="Q14" s="38"/>
      <c r="R14" s="38"/>
      <c r="S14" s="52"/>
      <c r="T14" s="38"/>
      <c r="U14" s="38"/>
      <c r="V14" s="52"/>
      <c r="W14" s="52"/>
      <c r="X14" s="38"/>
      <c r="Y14" s="38"/>
      <c r="Z14" s="38"/>
      <c r="AA14" s="38"/>
      <c r="AB14" s="52"/>
      <c r="AC14" s="38"/>
      <c r="AD14" s="38"/>
    </row>
    <row r="15" spans="1:30" x14ac:dyDescent="0.2">
      <c r="A15" s="10" t="s">
        <v>37</v>
      </c>
      <c r="C15" s="26"/>
      <c r="D15" s="38"/>
      <c r="E15" s="52"/>
      <c r="F15" s="57"/>
      <c r="G15" s="38"/>
      <c r="H15" s="52"/>
      <c r="I15" s="38"/>
      <c r="J15" s="38"/>
      <c r="K15" s="39"/>
      <c r="L15" s="38"/>
      <c r="M15" s="52"/>
      <c r="N15" s="52"/>
      <c r="O15" s="38"/>
      <c r="P15" s="38"/>
      <c r="Q15" s="38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x14ac:dyDescent="0.2">
      <c r="A16" s="10" t="s">
        <v>38</v>
      </c>
      <c r="C16" s="26"/>
      <c r="D16" s="38"/>
      <c r="E16" s="52"/>
      <c r="F16" s="57"/>
      <c r="G16" s="38"/>
      <c r="H16" s="52"/>
      <c r="I16" s="38"/>
      <c r="J16" s="38"/>
      <c r="K16" s="39"/>
      <c r="L16" s="38"/>
      <c r="M16" s="52"/>
      <c r="N16" s="52"/>
      <c r="O16" s="38"/>
      <c r="P16" s="38"/>
      <c r="Q16" s="38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</row>
    <row r="17" spans="1:31" x14ac:dyDescent="0.2">
      <c r="A17" s="51" t="s">
        <v>39</v>
      </c>
      <c r="B17" s="26"/>
      <c r="C17" s="26"/>
      <c r="D17" s="52"/>
      <c r="E17" s="38"/>
      <c r="F17" s="38"/>
      <c r="G17" s="38"/>
      <c r="H17" s="38"/>
      <c r="I17" s="38"/>
      <c r="J17" s="38"/>
      <c r="K17" s="38"/>
      <c r="L17" s="38"/>
      <c r="M17" s="52"/>
      <c r="N17" s="52"/>
      <c r="O17" s="52"/>
      <c r="P17" s="38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</row>
    <row r="18" spans="1:31" x14ac:dyDescent="0.2">
      <c r="A18" s="30" t="s">
        <v>10</v>
      </c>
      <c r="B18" s="26" t="s">
        <v>43</v>
      </c>
      <c r="C18" s="26"/>
      <c r="D18" s="26"/>
      <c r="E18" s="26"/>
      <c r="F18" s="26"/>
      <c r="G18" s="26"/>
      <c r="H18" s="26"/>
      <c r="I18" s="26"/>
      <c r="J18" s="26"/>
      <c r="K18" s="18"/>
      <c r="L18" s="18"/>
      <c r="M18" s="18"/>
      <c r="N18" s="18"/>
    </row>
    <row r="19" spans="1:31" ht="13.35" customHeight="1" x14ac:dyDescent="0.2">
      <c r="A19" s="30" t="s">
        <v>22</v>
      </c>
      <c r="B19" s="26" t="s">
        <v>86</v>
      </c>
      <c r="C19" s="26"/>
      <c r="D19" s="26"/>
      <c r="E19" s="26"/>
      <c r="F19" s="26"/>
      <c r="G19" s="26"/>
      <c r="H19" s="26"/>
      <c r="I19" s="26"/>
      <c r="J19" s="26"/>
      <c r="K19" s="26"/>
      <c r="L19" s="25"/>
      <c r="M19" s="25"/>
      <c r="N19" s="25"/>
      <c r="O19" s="12"/>
    </row>
    <row r="20" spans="1:31" ht="13.35" customHeight="1" x14ac:dyDescent="0.2">
      <c r="A20" s="65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5"/>
      <c r="M20" s="25"/>
      <c r="N20" s="25"/>
      <c r="O20" s="12"/>
    </row>
    <row r="21" spans="1:31" s="40" customFormat="1" ht="13.35" customHeight="1" x14ac:dyDescent="0.15">
      <c r="B21" s="40">
        <v>1</v>
      </c>
      <c r="C21" s="40">
        <v>2</v>
      </c>
      <c r="D21" s="40">
        <v>3</v>
      </c>
      <c r="E21" s="40">
        <v>4</v>
      </c>
      <c r="F21" s="40">
        <v>5</v>
      </c>
      <c r="G21" s="40">
        <v>6</v>
      </c>
      <c r="H21" s="40">
        <v>7</v>
      </c>
      <c r="I21" s="40">
        <v>8</v>
      </c>
      <c r="J21" s="40">
        <v>9</v>
      </c>
      <c r="K21" s="40">
        <v>10</v>
      </c>
      <c r="L21" s="40">
        <v>11</v>
      </c>
      <c r="M21" s="40">
        <v>12</v>
      </c>
      <c r="N21" s="40">
        <v>13</v>
      </c>
      <c r="O21" s="40">
        <v>14</v>
      </c>
      <c r="P21" s="40">
        <v>15</v>
      </c>
      <c r="Q21" s="40">
        <v>16</v>
      </c>
      <c r="R21" s="40">
        <v>17</v>
      </c>
      <c r="S21" s="40">
        <v>18</v>
      </c>
      <c r="T21" s="40">
        <v>19</v>
      </c>
      <c r="U21" s="40">
        <v>20</v>
      </c>
      <c r="V21" s="40">
        <v>21</v>
      </c>
      <c r="W21" s="40">
        <v>22</v>
      </c>
      <c r="X21" s="40">
        <v>23</v>
      </c>
      <c r="Y21" s="40">
        <v>24</v>
      </c>
      <c r="Z21" s="40">
        <v>25</v>
      </c>
      <c r="AA21" s="40">
        <v>26</v>
      </c>
      <c r="AB21" s="40">
        <v>27</v>
      </c>
      <c r="AC21" s="40">
        <v>28</v>
      </c>
      <c r="AD21" s="40">
        <v>29</v>
      </c>
      <c r="AE21" s="40">
        <v>30</v>
      </c>
    </row>
    <row r="22" spans="1:31" x14ac:dyDescent="0.2">
      <c r="E22" s="6"/>
      <c r="F22" s="6"/>
      <c r="G22" s="6"/>
    </row>
    <row r="25" spans="1:31" ht="38.25" x14ac:dyDescent="0.2">
      <c r="A25" s="17" t="s">
        <v>17</v>
      </c>
      <c r="B25" s="12" t="s">
        <v>41</v>
      </c>
      <c r="C25" s="38"/>
      <c r="D25" s="38"/>
      <c r="E25" s="38"/>
      <c r="F25" s="38"/>
      <c r="G25" s="38"/>
      <c r="H25" s="38"/>
      <c r="I25" s="38"/>
      <c r="J25" s="38"/>
      <c r="K25" s="38"/>
      <c r="L25" s="38"/>
    </row>
    <row r="26" spans="1:31" ht="25.5" x14ac:dyDescent="0.2">
      <c r="A26" s="17" t="s">
        <v>18</v>
      </c>
      <c r="B26" s="12" t="s">
        <v>42</v>
      </c>
      <c r="C26" s="39"/>
      <c r="D26" s="38"/>
      <c r="E26" s="38"/>
      <c r="F26" s="38"/>
      <c r="G26" s="38"/>
      <c r="H26" s="38"/>
      <c r="I26" s="38"/>
      <c r="J26" s="38"/>
      <c r="K26" s="38"/>
      <c r="L26" s="39"/>
    </row>
    <row r="27" spans="1:31" ht="51" x14ac:dyDescent="0.2">
      <c r="A27" s="17" t="s">
        <v>19</v>
      </c>
      <c r="B27" s="31" t="s">
        <v>87</v>
      </c>
      <c r="C27" s="39"/>
      <c r="D27" s="38"/>
      <c r="E27" s="38"/>
      <c r="F27" s="38"/>
      <c r="G27" s="38"/>
      <c r="H27" s="38"/>
      <c r="I27" s="38"/>
      <c r="J27" s="38"/>
      <c r="K27" s="38"/>
      <c r="L27" s="39"/>
    </row>
    <row r="28" spans="1:31" ht="25.5" x14ac:dyDescent="0.2">
      <c r="A28" s="17" t="s">
        <v>20</v>
      </c>
      <c r="B28" s="12" t="s">
        <v>27</v>
      </c>
      <c r="C28" s="39"/>
      <c r="D28" s="38"/>
      <c r="E28" s="38"/>
      <c r="F28" s="38"/>
      <c r="G28" s="38"/>
      <c r="H28" s="38"/>
      <c r="I28" s="38"/>
      <c r="J28" s="38"/>
      <c r="K28" s="38"/>
      <c r="L28" s="39"/>
    </row>
    <row r="29" spans="1:31" x14ac:dyDescent="0.2">
      <c r="A29" s="17" t="s">
        <v>40</v>
      </c>
      <c r="B29" s="58" t="s">
        <v>44</v>
      </c>
      <c r="C29" s="39"/>
      <c r="D29" s="38"/>
      <c r="E29" s="38"/>
      <c r="F29" s="38"/>
      <c r="G29" s="38"/>
      <c r="H29" s="38"/>
      <c r="I29" s="38"/>
      <c r="J29" s="38"/>
      <c r="K29" s="38"/>
      <c r="L29" s="39"/>
    </row>
    <row r="30" spans="1:31" x14ac:dyDescent="0.2">
      <c r="A30" s="8"/>
      <c r="E30" s="6"/>
      <c r="F30" s="6"/>
      <c r="G30" s="6"/>
    </row>
    <row r="31" spans="1:31" x14ac:dyDescent="0.2">
      <c r="A31" s="8"/>
      <c r="E31" s="6"/>
      <c r="F31" s="6"/>
      <c r="G31" s="6"/>
    </row>
    <row r="32" spans="1:31" x14ac:dyDescent="0.2">
      <c r="E32" s="6"/>
      <c r="F32" s="6"/>
      <c r="G32" s="6"/>
    </row>
    <row r="33" spans="5:7" x14ac:dyDescent="0.2">
      <c r="E33" s="6"/>
      <c r="F33" s="6"/>
      <c r="G33" s="6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8">
    <pageSetUpPr fitToPage="1"/>
  </sheetPr>
  <dimension ref="A1:GU25"/>
  <sheetViews>
    <sheetView zoomScale="115" zoomScaleNormal="115" workbookViewId="0">
      <selection activeCell="C6" activeCellId="1" sqref="C4:H4 C6:H6"/>
    </sheetView>
  </sheetViews>
  <sheetFormatPr defaultColWidth="9.140625" defaultRowHeight="12.75" x14ac:dyDescent="0.2"/>
  <cols>
    <col min="1" max="2" width="7.85546875" style="3" customWidth="1"/>
    <col min="3" max="8" width="16" style="3" customWidth="1"/>
    <col min="9" max="9" width="18.140625" style="3" customWidth="1"/>
    <col min="10" max="196" width="4.140625" style="42" bestFit="1" customWidth="1"/>
    <col min="197" max="201" width="3.140625" style="42" bestFit="1" customWidth="1"/>
    <col min="202" max="203" width="4.140625" style="42" bestFit="1" customWidth="1"/>
    <col min="204" max="16384" width="9.140625" style="3"/>
  </cols>
  <sheetData>
    <row r="1" spans="1:9" x14ac:dyDescent="0.2">
      <c r="A1" s="7" t="s">
        <v>28</v>
      </c>
    </row>
    <row r="2" spans="1:9" x14ac:dyDescent="0.2">
      <c r="A2" s="43" t="str">
        <f>Dados!B1</f>
        <v>DISPENSA ELETRÔNICA Nº 074/2025</v>
      </c>
    </row>
    <row r="3" spans="1:9" ht="30.2" customHeight="1" x14ac:dyDescent="0.2">
      <c r="A3" s="7" t="s">
        <v>29</v>
      </c>
    </row>
    <row r="4" spans="1:9" ht="30.75" customHeight="1" x14ac:dyDescent="0.2">
      <c r="A4" s="80" t="s">
        <v>30</v>
      </c>
      <c r="B4" s="80"/>
      <c r="C4" s="48" t="str">
        <f>Dados!B10</f>
        <v>REZEILE MATERIAIS DE CONSTRUCAO LTDA</v>
      </c>
      <c r="D4" s="48" t="str">
        <f>Dados!C10</f>
        <v>DAP MATERIAIS DE CONSTRUCAO LTDA</v>
      </c>
      <c r="E4" s="48">
        <f>Dados!D10</f>
        <v>0</v>
      </c>
      <c r="F4" s="48">
        <f>Dados!E10</f>
        <v>0</v>
      </c>
      <c r="G4" s="48">
        <f>Dados!F10</f>
        <v>0</v>
      </c>
      <c r="H4" s="48">
        <f>Dados!G10</f>
        <v>0</v>
      </c>
      <c r="I4" s="45" t="s">
        <v>31</v>
      </c>
    </row>
    <row r="5" spans="1:9" ht="27.75" customHeight="1" x14ac:dyDescent="0.2">
      <c r="A5" s="80" t="s">
        <v>34</v>
      </c>
      <c r="B5" s="44" t="s">
        <v>32</v>
      </c>
      <c r="C5" s="49"/>
      <c r="D5" s="49"/>
      <c r="E5" s="49"/>
      <c r="F5" s="49"/>
      <c r="G5" s="49"/>
      <c r="H5" s="49"/>
      <c r="I5" s="46"/>
    </row>
    <row r="6" spans="1:9" ht="25.5" customHeight="1" x14ac:dyDescent="0.2">
      <c r="A6" s="80"/>
      <c r="B6" s="44" t="s">
        <v>33</v>
      </c>
      <c r="C6" s="47" t="e">
        <f>#REF!</f>
        <v>#REF!</v>
      </c>
      <c r="D6" s="47" t="e">
        <f>#REF!</f>
        <v>#REF!</v>
      </c>
      <c r="E6" s="47" t="e">
        <f>#REF!</f>
        <v>#REF!</v>
      </c>
      <c r="F6" s="47" t="e">
        <f>#REF!</f>
        <v>#REF!</v>
      </c>
      <c r="G6" s="47" t="e">
        <f>#REF!</f>
        <v>#REF!</v>
      </c>
      <c r="H6" s="47" t="e">
        <f>#REF!</f>
        <v>#REF!</v>
      </c>
      <c r="I6" s="47" t="e">
        <f>SUM(C6:H6)</f>
        <v>#REF!</v>
      </c>
    </row>
    <row r="8" spans="1:9" x14ac:dyDescent="0.2">
      <c r="C8" s="56"/>
    </row>
    <row r="9" spans="1:9" x14ac:dyDescent="0.2">
      <c r="C9" s="56"/>
    </row>
    <row r="10" spans="1:9" x14ac:dyDescent="0.2">
      <c r="C10" s="56"/>
    </row>
    <row r="11" spans="1:9" x14ac:dyDescent="0.2">
      <c r="C11" s="56"/>
      <c r="I11" s="42"/>
    </row>
    <row r="12" spans="1:9" x14ac:dyDescent="0.2">
      <c r="C12" s="56"/>
      <c r="I12" s="42"/>
    </row>
    <row r="13" spans="1:9" x14ac:dyDescent="0.2">
      <c r="C13" s="56"/>
      <c r="I13" s="42"/>
    </row>
    <row r="14" spans="1:9" x14ac:dyDescent="0.2">
      <c r="C14" s="56"/>
      <c r="I14" s="42"/>
    </row>
    <row r="15" spans="1:9" x14ac:dyDescent="0.2">
      <c r="C15" s="56"/>
      <c r="I15" s="42"/>
    </row>
    <row r="16" spans="1:9" x14ac:dyDescent="0.2">
      <c r="C16" s="56"/>
      <c r="I16" s="42"/>
    </row>
    <row r="17" spans="3:9" x14ac:dyDescent="0.2">
      <c r="C17" s="56"/>
      <c r="I17" s="42"/>
    </row>
    <row r="18" spans="3:9" x14ac:dyDescent="0.2">
      <c r="C18" s="56"/>
      <c r="I18" s="42"/>
    </row>
    <row r="19" spans="3:9" x14ac:dyDescent="0.2">
      <c r="C19" s="56"/>
      <c r="I19" s="42"/>
    </row>
    <row r="20" spans="3:9" x14ac:dyDescent="0.2">
      <c r="C20" s="56"/>
      <c r="I20" s="42"/>
    </row>
    <row r="21" spans="3:9" x14ac:dyDescent="0.2">
      <c r="C21" s="56"/>
      <c r="I21" s="42"/>
    </row>
    <row r="22" spans="3:9" x14ac:dyDescent="0.2">
      <c r="C22" s="56"/>
    </row>
    <row r="23" spans="3:9" x14ac:dyDescent="0.2">
      <c r="C23" s="56"/>
    </row>
    <row r="24" spans="3:9" x14ac:dyDescent="0.2">
      <c r="C24" s="56"/>
    </row>
    <row r="25" spans="3:9" x14ac:dyDescent="0.2">
      <c r="C25" s="56"/>
    </row>
  </sheetData>
  <mergeCells count="2">
    <mergeCell ref="A4:B4"/>
    <mergeCell ref="A5:A6"/>
  </mergeCells>
  <phoneticPr fontId="0" type="noConversion"/>
  <printOptions horizontalCentered="1"/>
  <pageMargins left="0.39370078740157483" right="0.39370078740157483" top="0.39370078740157483" bottom="0.39370078740157483" header="0.51181102362204722" footer="0.51181102362204722"/>
  <pageSetup paperSize="9" orientation="landscape" horizontalDpi="4294967295" verticalDpi="360" r:id="rId1"/>
  <headerFooter alignWithMargins="0">
    <oddHeader>&amp;R&amp;"Arial,Negrito"&amp;6Página &amp;P de &amp;N.</oddHeader>
  </headerFooter>
  <rowBreaks count="2" manualBreakCount="2">
    <brk id="97" max="16383" man="1"/>
    <brk id="31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Separado</vt:lpstr>
      <vt:lpstr>Dados</vt:lpstr>
      <vt:lpstr>Contrato-Homologação</vt:lpstr>
      <vt:lpstr>Separado!Titulos_de_impressao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dc:description>- Versão 3.3.5 - Nova Formatação_x000d_
- Versão 3.3.4 - Modificada a formatação de valores "acima" para melhor visualização_x000d_
- Versão 3.3.3 - Resolvido bug em valores "acima"_x000d_
- Versão 3.3.2 - Incluidas as dotações orçamentárias_x000d_
- Versão 3.3.1 - Incluída a data para homologação</dc:description>
  <cp:lastModifiedBy>user</cp:lastModifiedBy>
  <cp:lastPrinted>2025-10-30T18:48:37Z</cp:lastPrinted>
  <dcterms:created xsi:type="dcterms:W3CDTF">1997-01-10T22:22:50Z</dcterms:created>
  <dcterms:modified xsi:type="dcterms:W3CDTF">2025-10-31T13:38:52Z</dcterms:modified>
</cp:coreProperties>
</file>